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41" activeTab="5"/>
  </bookViews>
  <sheets>
    <sheet name="Condensed BS" sheetId="1" r:id="rId1"/>
    <sheet name="Condensed IS" sheetId="2" r:id="rId2"/>
    <sheet name="Condensed IS (hide)" sheetId="3" state="hidden" r:id="rId3"/>
    <sheet name="Condensed Equity" sheetId="4" r:id="rId4"/>
    <sheet name="Condensed CF" sheetId="5" state="hidden" r:id="rId5"/>
    <sheet name="Condensed CF "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c">#REF!</definedName>
    <definedName name="\f" localSheetId="0">'Condensed BS'!#REF!</definedName>
    <definedName name="\f">#REF!</definedName>
    <definedName name="\p">#REF!</definedName>
    <definedName name="_Regression_Int" localSheetId="0" hidden="1">1</definedName>
    <definedName name="DATE">'[1]TB'!#REF!</definedName>
    <definedName name="PLSchedule">#REF!</definedName>
    <definedName name="_xlnm.Print_Area" localSheetId="0">'Condensed BS'!$A$1:$E$67</definedName>
    <definedName name="_xlnm.Print_Area" localSheetId="4">'Condensed CF'!$A$1:$J$91</definedName>
    <definedName name="_xlnm.Print_Area" localSheetId="5">'Condensed CF '!$A$1:$J$78</definedName>
    <definedName name="_xlnm.Print_Area" localSheetId="3">'Condensed Equity'!$A$1:$L$34</definedName>
    <definedName name="_xlnm.Print_Area" localSheetId="1">'Condensed IS'!$A$1:$K$47</definedName>
    <definedName name="_xlnm.Print_Area" localSheetId="2">'Condensed IS (hide)'!$A$1:$K$64</definedName>
    <definedName name="Print_Area_MI" localSheetId="0">'Condensed BS'!#REF!</definedName>
    <definedName name="Print_Area_MI">#REF!</definedName>
    <definedName name="SCHEDULE">'[2]Con P&amp;L'!#REF!</definedName>
    <definedName name="Z_2910148E_4791_4A0B_A81E_449D2A5EEBFD_.wvu.Cols" localSheetId="4" hidden="1">'Condensed CF'!#REF!</definedName>
    <definedName name="Z_2910148E_4791_4A0B_A81E_449D2A5EEBFD_.wvu.Cols" localSheetId="5" hidden="1">'Condensed CF '!#REF!</definedName>
    <definedName name="Z_2910148E_4791_4A0B_A81E_449D2A5EEBFD_.wvu.PrintArea" localSheetId="0" hidden="1">'Condensed BS'!$A$1:$E$66</definedName>
    <definedName name="Z_2910148E_4791_4A0B_A81E_449D2A5EEBFD_.wvu.PrintArea" localSheetId="4" hidden="1">'Condensed CF'!$A$1:$J$53</definedName>
    <definedName name="Z_2910148E_4791_4A0B_A81E_449D2A5EEBFD_.wvu.PrintArea" localSheetId="5" hidden="1">'Condensed CF '!$A$1:$J$45</definedName>
    <definedName name="Z_2910148E_4791_4A0B_A81E_449D2A5EEBFD_.wvu.PrintArea" localSheetId="2" hidden="1">'Condensed IS (hide)'!$A$1:$S$65</definedName>
    <definedName name="Z_2910148E_4791_4A0B_A81E_449D2A5EEBFD_.wvu.Rows" localSheetId="3" hidden="1">'Condensed Equity'!#REF!</definedName>
    <definedName name="Z_35DC6002_0DF5_4C61_9A86_6887B2C6C6C5_.wvu.Cols" localSheetId="4" hidden="1">'Condensed CF'!#REF!</definedName>
    <definedName name="Z_35DC6002_0DF5_4C61_9A86_6887B2C6C6C5_.wvu.Cols" localSheetId="5" hidden="1">'Condensed CF '!#REF!</definedName>
    <definedName name="Z_35DC6002_0DF5_4C61_9A86_6887B2C6C6C5_.wvu.PrintArea" localSheetId="0" hidden="1">'Condensed BS'!$A$1:$E$66</definedName>
    <definedName name="Z_35DC6002_0DF5_4C61_9A86_6887B2C6C6C5_.wvu.PrintArea" localSheetId="4" hidden="1">'Condensed CF'!$A$1:$J$53</definedName>
    <definedName name="Z_35DC6002_0DF5_4C61_9A86_6887B2C6C6C5_.wvu.PrintArea" localSheetId="5" hidden="1">'Condensed CF '!$A$1:$J$45</definedName>
    <definedName name="Z_35DC6002_0DF5_4C61_9A86_6887B2C6C6C5_.wvu.PrintArea" localSheetId="2" hidden="1">'Condensed IS (hide)'!$A$1:$S$65</definedName>
    <definedName name="Z_35DC6002_0DF5_4C61_9A86_6887B2C6C6C5_.wvu.Rows" localSheetId="0" hidden="1">'Condensed BS'!$70:$70</definedName>
    <definedName name="Z_35DC6002_0DF5_4C61_9A86_6887B2C6C6C5_.wvu.Rows" localSheetId="3" hidden="1">'Condensed Equity'!#REF!</definedName>
    <definedName name="Z_64645A4D_483E_48A8_9D94_9F1111D60458_.wvu.Cols" localSheetId="4" hidden="1">'Condensed CF'!#REF!</definedName>
    <definedName name="Z_64645A4D_483E_48A8_9D94_9F1111D60458_.wvu.Cols" localSheetId="5" hidden="1">'Condensed CF '!#REF!</definedName>
    <definedName name="Z_64645A4D_483E_48A8_9D94_9F1111D60458_.wvu.PrintArea" localSheetId="0" hidden="1">'Condensed BS'!$A$1:$E$66</definedName>
    <definedName name="Z_64645A4D_483E_48A8_9D94_9F1111D60458_.wvu.PrintArea" localSheetId="4" hidden="1">'Condensed CF'!$A$1:$J$53</definedName>
    <definedName name="Z_64645A4D_483E_48A8_9D94_9F1111D60458_.wvu.PrintArea" localSheetId="5" hidden="1">'Condensed CF '!$A$1:$J$45</definedName>
    <definedName name="Z_64645A4D_483E_48A8_9D94_9F1111D60458_.wvu.PrintArea" localSheetId="2" hidden="1">'Condensed IS (hide)'!$A$1:$S$65</definedName>
    <definedName name="Z_64645A4D_483E_48A8_9D94_9F1111D60458_.wvu.Rows" localSheetId="0" hidden="1">'Condensed BS'!$70:$70</definedName>
    <definedName name="Z_64645A4D_483E_48A8_9D94_9F1111D60458_.wvu.Rows" localSheetId="3" hidden="1">'Condensed Equity'!#REF!</definedName>
    <definedName name="Z_6C68C715_4B36_461F_9701_5A5B14AE6E88_.wvu.Cols" localSheetId="4" hidden="1">'Condensed CF'!#REF!</definedName>
    <definedName name="Z_6C68C715_4B36_461F_9701_5A5B14AE6E88_.wvu.Cols" localSheetId="5" hidden="1">'Condensed CF '!#REF!</definedName>
    <definedName name="Z_6C68C715_4B36_461F_9701_5A5B14AE6E88_.wvu.PrintArea" localSheetId="0" hidden="1">'Condensed BS'!$A$1:$E$66</definedName>
    <definedName name="Z_6C68C715_4B36_461F_9701_5A5B14AE6E88_.wvu.PrintArea" localSheetId="4" hidden="1">'Condensed CF'!$A$1:$J$53</definedName>
    <definedName name="Z_6C68C715_4B36_461F_9701_5A5B14AE6E88_.wvu.PrintArea" localSheetId="5" hidden="1">'Condensed CF '!$A$1:$J$45</definedName>
    <definedName name="Z_6C68C715_4B36_461F_9701_5A5B14AE6E88_.wvu.PrintArea" localSheetId="2" hidden="1">'Condensed IS (hide)'!$A$1:$S$65</definedName>
    <definedName name="Z_6C68C715_4B36_461F_9701_5A5B14AE6E88_.wvu.Rows" localSheetId="0" hidden="1">'Condensed BS'!$70:$70</definedName>
    <definedName name="Z_6C68C715_4B36_461F_9701_5A5B14AE6E88_.wvu.Rows" localSheetId="3" hidden="1">'Condensed Equity'!#REF!</definedName>
    <definedName name="Z_7BDA2C0E_A3ED_4D54_A85A_924D0238D0FF_.wvu.Cols" localSheetId="4" hidden="1">'Condensed CF'!#REF!</definedName>
    <definedName name="Z_7BDA2C0E_A3ED_4D54_A85A_924D0238D0FF_.wvu.Cols" localSheetId="5" hidden="1">'Condensed CF '!#REF!</definedName>
    <definedName name="Z_7BDA2C0E_A3ED_4D54_A85A_924D0238D0FF_.wvu.Cols" localSheetId="2" hidden="1">'Condensed IS (hide)'!#REF!</definedName>
    <definedName name="Z_7BDA2C0E_A3ED_4D54_A85A_924D0238D0FF_.wvu.PrintArea" localSheetId="0" hidden="1">'Condensed BS'!$A$1:$E$66</definedName>
    <definedName name="Z_7BDA2C0E_A3ED_4D54_A85A_924D0238D0FF_.wvu.PrintArea" localSheetId="4" hidden="1">'Condensed CF'!$A$1:$J$53</definedName>
    <definedName name="Z_7BDA2C0E_A3ED_4D54_A85A_924D0238D0FF_.wvu.PrintArea" localSheetId="5" hidden="1">'Condensed CF '!$A$1:$J$45</definedName>
    <definedName name="Z_7BDA2C0E_A3ED_4D54_A85A_924D0238D0FF_.wvu.PrintArea" localSheetId="2" hidden="1">'Condensed IS (hide)'!$A$1:$S$65</definedName>
    <definedName name="Z_7BDA2C0E_A3ED_4D54_A85A_924D0238D0FF_.wvu.Rows" localSheetId="0" hidden="1">'Condensed BS'!#REF!,'Condensed BS'!#REF!,'Condensed BS'!#REF!,'Condensed BS'!$70:$70</definedName>
    <definedName name="Z_7BDA2C0E_A3ED_4D54_A85A_924D0238D0FF_.wvu.Rows" localSheetId="3" hidden="1">'Condensed Equity'!#REF!</definedName>
    <definedName name="Z_B13E753B_3C86_499A_9860_EC6F5F070F28_.wvu.Cols" localSheetId="4" hidden="1">'Condensed CF'!#REF!</definedName>
    <definedName name="Z_B13E753B_3C86_499A_9860_EC6F5F070F28_.wvu.Cols" localSheetId="5" hidden="1">'Condensed CF '!#REF!</definedName>
    <definedName name="Z_B13E753B_3C86_499A_9860_EC6F5F070F28_.wvu.PrintArea" localSheetId="0" hidden="1">'Condensed BS'!$A$1:$E$66</definedName>
    <definedName name="Z_B13E753B_3C86_499A_9860_EC6F5F070F28_.wvu.PrintArea" localSheetId="4" hidden="1">'Condensed CF'!$A$1:$J$53</definedName>
    <definedName name="Z_B13E753B_3C86_499A_9860_EC6F5F070F28_.wvu.PrintArea" localSheetId="5" hidden="1">'Condensed CF '!$A$1:$J$45</definedName>
    <definedName name="Z_B13E753B_3C86_499A_9860_EC6F5F070F28_.wvu.PrintArea" localSheetId="2" hidden="1">'Condensed IS (hide)'!$A$1:$S$65</definedName>
    <definedName name="Z_B13E753B_3C86_499A_9860_EC6F5F070F28_.wvu.Rows" localSheetId="0" hidden="1">'Condensed BS'!$70:$70</definedName>
    <definedName name="Z_B13E753B_3C86_499A_9860_EC6F5F070F28_.wvu.Rows" localSheetId="3" hidden="1">'Condensed Equity'!#REF!</definedName>
    <definedName name="Z_C1F60D29_EC37_46AB_8A3B_713BEE4C26B9_.wvu.Cols" localSheetId="4" hidden="1">'Condensed CF'!#REF!</definedName>
    <definedName name="Z_C1F60D29_EC37_46AB_8A3B_713BEE4C26B9_.wvu.Cols" localSheetId="5" hidden="1">'Condensed CF '!#REF!</definedName>
    <definedName name="Z_C1F60D29_EC37_46AB_8A3B_713BEE4C26B9_.wvu.Cols" localSheetId="2" hidden="1">'Condensed IS (hide)'!#REF!</definedName>
    <definedName name="Z_C1F60D29_EC37_46AB_8A3B_713BEE4C26B9_.wvu.PrintArea" localSheetId="0" hidden="1">'Condensed BS'!$A$1:$E$66</definedName>
    <definedName name="Z_C1F60D29_EC37_46AB_8A3B_713BEE4C26B9_.wvu.PrintArea" localSheetId="4" hidden="1">'Condensed CF'!$A$1:$J$53</definedName>
    <definedName name="Z_C1F60D29_EC37_46AB_8A3B_713BEE4C26B9_.wvu.PrintArea" localSheetId="5" hidden="1">'Condensed CF '!$A$1:$J$45</definedName>
    <definedName name="Z_C1F60D29_EC37_46AB_8A3B_713BEE4C26B9_.wvu.PrintArea" localSheetId="2" hidden="1">'Condensed IS (hide)'!$A$1:$S$65</definedName>
    <definedName name="Z_C1F60D29_EC37_46AB_8A3B_713BEE4C26B9_.wvu.Rows" localSheetId="0" hidden="1">'Condensed BS'!#REF!,'Condensed BS'!#REF!,'Condensed BS'!#REF!,'Condensed BS'!#REF!,'Condensed BS'!$70:$70</definedName>
    <definedName name="Z_C1F60D29_EC37_46AB_8A3B_713BEE4C26B9_.wvu.Rows" localSheetId="3" hidden="1">'Condensed Equity'!#REF!</definedName>
  </definedNames>
  <calcPr fullCalcOnLoad="1"/>
</workbook>
</file>

<file path=xl/comments3.xml><?xml version="1.0" encoding="utf-8"?>
<comments xmlns="http://schemas.openxmlformats.org/spreadsheetml/2006/main">
  <authors>
    <author>mooiling</author>
  </authors>
  <commentList>
    <comment ref="AK41" authorId="0">
      <text>
        <r>
          <rPr>
            <b/>
            <sz val="8"/>
            <rFont val="Tahoma"/>
            <family val="2"/>
          </rPr>
          <t>mooiling:</t>
        </r>
        <r>
          <rPr>
            <sz val="8"/>
            <rFont val="Tahoma"/>
            <family val="2"/>
          </rPr>
          <t xml:space="preserve">
profit b4 tax
</t>
        </r>
      </text>
    </comment>
  </commentList>
</comments>
</file>

<file path=xl/sharedStrings.xml><?xml version="1.0" encoding="utf-8"?>
<sst xmlns="http://schemas.openxmlformats.org/spreadsheetml/2006/main" count="390" uniqueCount="214">
  <si>
    <t>FURQAN BUSINESS ORGANISATION BERHAD ("FBO")</t>
  </si>
  <si>
    <t xml:space="preserve"> </t>
  </si>
  <si>
    <t>Year-to-date</t>
  </si>
  <si>
    <t>Continuing Operations</t>
  </si>
  <si>
    <t xml:space="preserve">  Revenue</t>
  </si>
  <si>
    <t xml:space="preserve">  Expenses excluding finance cost</t>
  </si>
  <si>
    <t xml:space="preserve">  Other operating income</t>
  </si>
  <si>
    <t xml:space="preserve">  Finance cost</t>
  </si>
  <si>
    <t>RM</t>
  </si>
  <si>
    <t>As at</t>
  </si>
  <si>
    <t>Unaudited</t>
  </si>
  <si>
    <t>ASSETS</t>
  </si>
  <si>
    <t>Property, plant and equipment</t>
  </si>
  <si>
    <t>Investment properties</t>
  </si>
  <si>
    <t>Other investments</t>
  </si>
  <si>
    <t>Lease and hire-purchase receivables</t>
  </si>
  <si>
    <t>Goodwill arising on consolidation</t>
  </si>
  <si>
    <t>Current Assets</t>
  </si>
  <si>
    <t>Inventories</t>
  </si>
  <si>
    <t>Current Liabilities</t>
  </si>
  <si>
    <t>Short term borrowings</t>
  </si>
  <si>
    <t>Term loan instruments</t>
  </si>
  <si>
    <t>Term loans</t>
  </si>
  <si>
    <t>Non-Current Assets</t>
  </si>
  <si>
    <t>Total Current Assets</t>
  </si>
  <si>
    <t>Total Non-Current Assets</t>
  </si>
  <si>
    <t>Total Equity</t>
  </si>
  <si>
    <t>Total Current Liabilities</t>
  </si>
  <si>
    <t>Total Liabilities</t>
  </si>
  <si>
    <t>Net asset per share (sen)</t>
  </si>
  <si>
    <t>Land held for development</t>
  </si>
  <si>
    <t>Non-current assets held for sale</t>
  </si>
  <si>
    <t>Property development expenditure</t>
  </si>
  <si>
    <t>Tax recoverable</t>
  </si>
  <si>
    <t>Deferred tax liabilities</t>
  </si>
  <si>
    <t>EQUITY AND LIABILITIES</t>
  </si>
  <si>
    <t>3 months ended</t>
  </si>
  <si>
    <t xml:space="preserve">Term loans </t>
  </si>
  <si>
    <t>Trade and other receivables</t>
  </si>
  <si>
    <t>Trade and other payables</t>
  </si>
  <si>
    <t>Share capital</t>
  </si>
  <si>
    <t>Cash and bank balances</t>
  </si>
  <si>
    <t>Deposits placed with licensed banks</t>
  </si>
  <si>
    <t>TOTAL ASSETS</t>
  </si>
  <si>
    <t>Non-Current Liabilities</t>
  </si>
  <si>
    <t>Total Non-Current Liabilities</t>
  </si>
  <si>
    <t>Hire-purchase payables</t>
  </si>
  <si>
    <t>Provisions for liabilities</t>
  </si>
  <si>
    <t>Tax payable</t>
  </si>
  <si>
    <t>TOTAL EQUITY AND LIABILITIES</t>
  </si>
  <si>
    <t>Profit/(Loss) before taxation</t>
  </si>
  <si>
    <t xml:space="preserve">  Profit/(Loss) from operations</t>
  </si>
  <si>
    <t xml:space="preserve">  Share of results of associate</t>
  </si>
  <si>
    <t>31-Dec-2009</t>
  </si>
  <si>
    <t>UNAUDITED CONDENSED STATEMENT OF FINANCIAL POSITION</t>
  </si>
  <si>
    <t>UNAUDITED CONDENSED CONSOLIDATED STATEMENT OF COMPREHENSIVE INCOME</t>
  </si>
  <si>
    <t>Other comprehensive income, net of tax</t>
  </si>
  <si>
    <t>Total comprehensive income/(loss) for the period</t>
  </si>
  <si>
    <t xml:space="preserve">  Income tax expense</t>
  </si>
  <si>
    <t>Profit/(Loss) from continuing operations</t>
  </si>
  <si>
    <t>Basic, for profit/(loss) from continuing operations</t>
  </si>
  <si>
    <t>Basic, for loss from discontinued operations</t>
  </si>
  <si>
    <t>Basic, for profit/(loss) for the period</t>
  </si>
  <si>
    <t>Diluted</t>
  </si>
  <si>
    <t>Net profit/(loss) for the period</t>
  </si>
  <si>
    <t>Last report</t>
  </si>
  <si>
    <t xml:space="preserve">Last report </t>
  </si>
  <si>
    <t>Reserves</t>
  </si>
  <si>
    <t>Prepaid land lease payments</t>
  </si>
  <si>
    <t>9 months ended</t>
  </si>
  <si>
    <t>31-Dec-2010</t>
  </si>
  <si>
    <t>30-Sept-2010</t>
  </si>
  <si>
    <t>30-Sept-2009</t>
  </si>
  <si>
    <t>12 months ended</t>
  </si>
  <si>
    <t>(excluded DOH)</t>
  </si>
  <si>
    <t>(excluded FBO Leasing &amp; DOH)</t>
  </si>
  <si>
    <t>DOH &amp; LTD</t>
  </si>
  <si>
    <t>6 months ended</t>
  </si>
  <si>
    <t>30-June-2010</t>
  </si>
  <si>
    <t>30-Sep-2010</t>
  </si>
  <si>
    <t>immediate preceding qtr</t>
  </si>
  <si>
    <t>Equity attributable to equity holders of the Company</t>
  </si>
  <si>
    <t>Discontinued operations</t>
  </si>
  <si>
    <t xml:space="preserve">Earnings/(Loss) per ordinary share  attributable to </t>
  </si>
  <si>
    <t xml:space="preserve">  equity holders of the Company (sen)</t>
  </si>
  <si>
    <t>31-Mar-2011</t>
  </si>
  <si>
    <t>Audited</t>
  </si>
  <si>
    <t>UNAUDITED CONDENSED CONSOLIDATED STATEMENT OF CHANGES IN EQUITY</t>
  </si>
  <si>
    <t>Non-distributable</t>
  </si>
  <si>
    <t>Distributable</t>
  </si>
  <si>
    <t xml:space="preserve">Share </t>
  </si>
  <si>
    <t>Capital</t>
  </si>
  <si>
    <t>Retained Profits/</t>
  </si>
  <si>
    <t>Reserve</t>
  </si>
  <si>
    <t>(Accumulated Losses)</t>
  </si>
  <si>
    <t>Total</t>
  </si>
  <si>
    <t xml:space="preserve"> UNAUDITED CONDENSED CONSOLIDATED STATEMENT OF CASH FLOWS</t>
  </si>
  <si>
    <t>[Mgt a/c]</t>
  </si>
  <si>
    <t>[Revised]</t>
  </si>
  <si>
    <t>DOHSB &amp; DOH Ltd</t>
  </si>
  <si>
    <t xml:space="preserve">Related </t>
  </si>
  <si>
    <t>party</t>
  </si>
  <si>
    <t>transactions</t>
  </si>
  <si>
    <t>CASH FLOWS FROM/(USED IN) OPERATING ACTIVITIES</t>
  </si>
  <si>
    <t>Profit/(Loss) before income tax expense for the period</t>
  </si>
  <si>
    <t xml:space="preserve"> - Continuing operations</t>
  </si>
  <si>
    <t xml:space="preserve"> - Discontinued operations</t>
  </si>
  <si>
    <t>Adjustments for:</t>
  </si>
  <si>
    <t xml:space="preserve">  Allowance for doubtful debts no longer required</t>
  </si>
  <si>
    <t xml:space="preserve">  Bad debt recovered</t>
  </si>
  <si>
    <t xml:space="preserve">    Property, plant and equipment</t>
  </si>
  <si>
    <t xml:space="preserve">    Investment in subsidiaries</t>
  </si>
  <si>
    <t xml:space="preserve">  Interest income</t>
  </si>
  <si>
    <t xml:space="preserve">  Interest expense</t>
  </si>
  <si>
    <t xml:space="preserve">  Allowance for doubtful debts</t>
  </si>
  <si>
    <t xml:space="preserve">  Depreciation of property, plant and equipment</t>
  </si>
  <si>
    <t xml:space="preserve">    Investment properties</t>
  </si>
  <si>
    <t xml:space="preserve">  Amortisation of prepaid lease payments</t>
  </si>
  <si>
    <t xml:space="preserve">  Provision for liabilities</t>
  </si>
  <si>
    <t xml:space="preserve">  Written off:</t>
  </si>
  <si>
    <t xml:space="preserve">     Bad debts</t>
  </si>
  <si>
    <t xml:space="preserve">     Property, plant and equipment</t>
  </si>
  <si>
    <t xml:space="preserve">  Unrealised loss on foreign currency exchange</t>
  </si>
  <si>
    <t>Operating Profit/(Loss) Before Working Capital Changes</t>
  </si>
  <si>
    <t>(Increase)/Decrease in:</t>
  </si>
  <si>
    <t xml:space="preserve">  Property development expenditure</t>
  </si>
  <si>
    <t xml:space="preserve">  Inventories</t>
  </si>
  <si>
    <t xml:space="preserve">  Lease and hire-purchase receivables</t>
  </si>
  <si>
    <t xml:space="preserve">  Trade and other receivables</t>
  </si>
  <si>
    <t xml:space="preserve">    </t>
  </si>
  <si>
    <t>Increase/(Decrease) in:</t>
  </si>
  <si>
    <t xml:space="preserve">  Trade and other payables </t>
  </si>
  <si>
    <t>Income tax (paid)/refunded, net</t>
  </si>
  <si>
    <t>Net Operating Cash Flow</t>
  </si>
  <si>
    <t>CASH FLOWS FROM/(USED IN) INVESTING ACTIVITIES</t>
  </si>
  <si>
    <t>Additions to property, plant and equipment</t>
  </si>
  <si>
    <t>Interest received</t>
  </si>
  <si>
    <t>Proceeds from disposal of property, plant and equipment</t>
  </si>
  <si>
    <t>Net cash (out)/inflow from disposal of subsidiaries*</t>
  </si>
  <si>
    <t>Net Investing Cash Flow</t>
  </si>
  <si>
    <t>CASH FLOWS FROM/(USED IN) FINANCING ACTIVITIES</t>
  </si>
  <si>
    <t>Drawdown/(Repayment) of term loans, net</t>
  </si>
  <si>
    <t>Interest paid</t>
  </si>
  <si>
    <t>Increased in short term borrowings</t>
  </si>
  <si>
    <t>Repayment of term loan instruments</t>
  </si>
  <si>
    <t>Net addition of hire-purchase payables</t>
  </si>
  <si>
    <t>Net Financing Cash Flow</t>
  </si>
  <si>
    <t>NET INCREASE/(DECREASE) IN CASH AND CASH EQUIVALENTS</t>
  </si>
  <si>
    <t>NET CASH FLOW FROM DISCONTINUED OPERATIONS*</t>
  </si>
  <si>
    <t>CASH AND CASH EQUIVALENTS AT BEGINNING OF PERIOD</t>
  </si>
  <si>
    <t>CASH AND CASH EQUIVALENTS AT END OF PERIOD</t>
  </si>
  <si>
    <t>CASH AND CASH EQUIVALENTS AT END OF PERIOD COMPRISE THE FOLLOWING:</t>
  </si>
  <si>
    <t>Housing Development Account</t>
  </si>
  <si>
    <t xml:space="preserve"> Bank overdrafts</t>
  </si>
  <si>
    <t>Add : Bank balances and deposits from discontinued operations (included in Assets held for disposal)</t>
  </si>
  <si>
    <t>Less : Deposits pledged with licensed bank</t>
  </si>
  <si>
    <t>Profit/(Loss) from discontinued operations</t>
  </si>
  <si>
    <t>ok</t>
  </si>
  <si>
    <t>The Condensed Consolidated Statement of Comprehensive Income should be read in conjunction with the audited financial statements for the year ended 31 December 2010 and the accompanying explanatory notes attached to the interim financial statements.</t>
  </si>
  <si>
    <t>Fair Value</t>
  </si>
  <si>
    <t>Total comprehensive income</t>
  </si>
  <si>
    <t>The Condensed Consolidated Statement of Cash Flows should be read in conjunction with the audited financial statements for the year ended 31 December 2010 and the accompanying explanatory notes attached to the interim financial statements.</t>
  </si>
  <si>
    <t xml:space="preserve">  Allowance for diminution in value of other investments</t>
  </si>
  <si>
    <t>Combine</t>
  </si>
  <si>
    <t>Checking</t>
  </si>
  <si>
    <t>INTERIM REPORT FOR THE PERIOD ENDED 30 JUNE 2011</t>
  </si>
  <si>
    <t>30-June-2011</t>
  </si>
  <si>
    <t xml:space="preserve">  Gain/(loss) on disposal of:</t>
  </si>
  <si>
    <t>* The impact of the cash flows from discontinued operations in respect of operating activities, investing activities and financing activities have not been separately disclosed for the preceding year’s corresponding period. For the period ended 31 December 2009, the net cash outflow from discontinued operations amounted to RM22,860.</t>
  </si>
  <si>
    <t>* The impact of the cash flows from discontinued operations in respect of operating activities, investing activities and financing activities have not been separately disclosed for the preceding year’s corresponding period. For the second quarter ended 30 June 2010, the net cash outflow from discontinued operations amounted to RM5,605.</t>
  </si>
  <si>
    <t>INTERIM REPORT FOR THE PERIOD ENDED 31 DECEMBER 2011</t>
  </si>
  <si>
    <t>31-Dec-2011</t>
  </si>
  <si>
    <t>Payment of hire-purchase payables</t>
  </si>
  <si>
    <t xml:space="preserve">  Depreciation and amortization</t>
  </si>
  <si>
    <t xml:space="preserve">  Finance costs</t>
  </si>
  <si>
    <t xml:space="preserve">  Provision and write off receivables</t>
  </si>
  <si>
    <t xml:space="preserve">  Adminstrative expenses</t>
  </si>
  <si>
    <t xml:space="preserve">  Foreign exchange</t>
  </si>
  <si>
    <t>UNAUDITED CONDENSED CONSOLIDATED INCOME STATEMENT</t>
  </si>
  <si>
    <t>EASTLAND EQUITY BHD ("EASTLND")</t>
  </si>
  <si>
    <t xml:space="preserve">  Non current assets held for sale</t>
  </si>
  <si>
    <t>Profit before income tax expense for the period</t>
  </si>
  <si>
    <t xml:space="preserve">  Profit from operations</t>
  </si>
  <si>
    <t>Net profit for the period</t>
  </si>
  <si>
    <t>Total comprehensive income for the period</t>
  </si>
  <si>
    <t xml:space="preserve">Earnings per ordinary share  attributable to </t>
  </si>
  <si>
    <t>Basic, for profit for the period</t>
  </si>
  <si>
    <t>Profit before taxation</t>
  </si>
  <si>
    <t>Deposit held as security value</t>
  </si>
  <si>
    <t>as per audited a/c 31/12/2012</t>
  </si>
  <si>
    <t>31-Dec-2013</t>
  </si>
  <si>
    <t>At 31 December 2013</t>
  </si>
  <si>
    <t>Repayment of term loans</t>
  </si>
  <si>
    <t>Repayment of term loans instruments</t>
  </si>
  <si>
    <t>Premium</t>
  </si>
  <si>
    <t>Issue of ordinary shares</t>
  </si>
  <si>
    <t>Proceeds from issuance of ordinary shares</t>
  </si>
  <si>
    <t>Share premium</t>
  </si>
  <si>
    <t>Revaluation</t>
  </si>
  <si>
    <t>Revaluation on Property, Plant and Equipment</t>
  </si>
  <si>
    <t>INTERIM REPORT FOR THE PERIOD ENDED 31 MARCH 2014</t>
  </si>
  <si>
    <t>31-Mar -2014</t>
  </si>
  <si>
    <t>The Condensed Consolidated Statement of Financial Position should be read in conjunction with the audited financial statements for the year ended 31 December 2013 and the accompanying explanatory notes attached to the interim financial statements.</t>
  </si>
  <si>
    <t>31-Mar-2014</t>
  </si>
  <si>
    <t>31-Mar-2013</t>
  </si>
  <si>
    <t>At 1 January 2013</t>
  </si>
  <si>
    <t>The Condensed Consolidated Statement of Changes in Equity should be read in conjunction with the audited financial statements for the year ended 31 December 2013 and the accompanying explanatory notes attached to the interim financial statements.</t>
  </si>
  <si>
    <t>At 31 March 2014</t>
  </si>
  <si>
    <t>The Condensed Consolidated Statement of Comprehensive Income should be read in conjunction with the audited financial statements for the year ended 31 December 2013 and the accompanying explanatory notes attached to the interim financial statements.</t>
  </si>
  <si>
    <t>The Condensed Consolidated Statement of Cash Flows should be read in conjunction with the audited financial statements for the year ended 31 December 2013 and the accompanying explanatory notes attached to the interim financial statements.</t>
  </si>
  <si>
    <t>31-Jun-2013</t>
  </si>
  <si>
    <t>30-Jun-2014</t>
  </si>
  <si>
    <t>Disposal of non-current asset held for sale</t>
  </si>
  <si>
    <t xml:space="preserve">  Gain on disposal of Non-current asset held for sale</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</si>
</sst>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_ * #,##0.00_ ;_ * \-#,##0.00_ ;_ * &quot;-&quot;??_ ;_ @_ "/>
    <numFmt numFmtId="185" formatCode="_(* #,##0_);_(* \(#,##0\);_(* &quot;-&quot;??_);_(@_)"/>
    <numFmt numFmtId="186" formatCode="\$#,##0.00;\(\$#,##0.00\)"/>
    <numFmt numFmtId="187" formatCode="\$#,##0;\(\$#,##0\)"/>
    <numFmt numFmtId="188" formatCode="#,##0;\(#,##0\)"/>
    <numFmt numFmtId="189" formatCode="#,##0;[Red]\(#,##0\)"/>
    <numFmt numFmtId="190" formatCode="#,##0.00;\(#,##0.00\)"/>
    <numFmt numFmtId="191" formatCode="#,##0.0000_);[Red]\(#,##0.0000\)"/>
    <numFmt numFmtId="192" formatCode="_(* #,##0.0_);_(* \(#,##0.0\);_(* &quot;-&quot;??_);_(@_)"/>
    <numFmt numFmtId="193" formatCode="_(* #,##0.000_);_(* \(#,##0.000\);_(* &quot;-&quot;??_);_(@_)"/>
    <numFmt numFmtId="194" formatCode="_(* #,##0.0000_);_(* \(#,##0.0000\);_(* &quot;-&quot;??_);_(@_)"/>
    <numFmt numFmtId="195" formatCode="_(* #,##0.00000_);_(* \(#,##0.00000\);_(* &quot;-&quot;??_);_(@_)"/>
    <numFmt numFmtId="196" formatCode="_(* #,##0.000000_);_(* \(#,##0.000000\);_(* &quot;-&quot;??_);_(@_)"/>
    <numFmt numFmtId="197" formatCode="#,##0.0_);\(#,##0.0\)"/>
    <numFmt numFmtId="198" formatCode="#,##0.0_);[Red]\(#,##0.0\)"/>
    <numFmt numFmtId="199" formatCode="0.0"/>
    <numFmt numFmtId="200" formatCode="0.00_);\(0.00\)"/>
    <numFmt numFmtId="201" formatCode="0.0_);\(0.0\)"/>
    <numFmt numFmtId="202" formatCode="0_);\(0\)"/>
    <numFmt numFmtId="203" formatCode="0.000"/>
    <numFmt numFmtId="204" formatCode="&quot;Yes&quot;;&quot;Yes&quot;;&quot;No&quot;"/>
    <numFmt numFmtId="205" formatCode="&quot;True&quot;;&quot;True&quot;;&quot;False&quot;"/>
    <numFmt numFmtId="206" formatCode="&quot;On&quot;;&quot;On&quot;;&quot;Off&quot;"/>
    <numFmt numFmtId="207" formatCode="[$€-2]\ #,##0.00_);[Red]\([$€-2]\ #,##0.00\)"/>
    <numFmt numFmtId="208" formatCode="#,##0.0;[Red]\(#,##0.0\)"/>
    <numFmt numFmtId="209" formatCode="#,##0.00;[Red]\(#,##0.00\)"/>
    <numFmt numFmtId="210" formatCode="#,##0.000;[Red]\(#,##0.000\)"/>
    <numFmt numFmtId="211" formatCode="#,##0.0000;[Red]\(#,##0.0000\)"/>
    <numFmt numFmtId="212" formatCode="0_);[Red]\(0\)"/>
    <numFmt numFmtId="213" formatCode="[$-409]dddd\,\ mmmm\ dd\,\ yyyy"/>
    <numFmt numFmtId="214" formatCode="[$-409]d\-mmm\-yyyy;@"/>
    <numFmt numFmtId="215" formatCode="[$-409]d\-mmm\-yy;@"/>
    <numFmt numFmtId="216" formatCode="d\-mmmm\-yyyy"/>
    <numFmt numFmtId="217" formatCode="0.0%"/>
    <numFmt numFmtId="218" formatCode="_(* #,##0.0_);_(* \(#,##0.0\);_(* &quot;-&quot;?_);_(@_)"/>
  </numFmts>
  <fonts count="55">
    <font>
      <sz val="10"/>
      <name val="Arial"/>
      <family val="0"/>
    </font>
    <font>
      <sz val="10"/>
      <name val="Times New Roman"/>
      <family val="1"/>
    </font>
    <font>
      <sz val="10"/>
      <name val="MS Sans Serif"/>
      <family val="2"/>
    </font>
    <font>
      <sz val="12"/>
      <name val="Arial"/>
      <family val="2"/>
    </font>
    <font>
      <u val="single"/>
      <sz val="10"/>
      <color indexed="36"/>
      <name val="Arial"/>
      <family val="2"/>
    </font>
    <font>
      <b/>
      <sz val="18"/>
      <name val="Arial"/>
      <family val="2"/>
    </font>
    <font>
      <b/>
      <sz val="12"/>
      <name val="Arial"/>
      <family val="2"/>
    </font>
    <font>
      <u val="single"/>
      <sz val="10"/>
      <color indexed="12"/>
      <name val="Arial"/>
      <family val="2"/>
    </font>
    <font>
      <sz val="12"/>
      <name val="Helv"/>
      <family val="0"/>
    </font>
    <font>
      <b/>
      <sz val="12"/>
      <name val="Times New Roman"/>
      <family val="1"/>
    </font>
    <font>
      <sz val="12"/>
      <name val="Times New Roman"/>
      <family val="1"/>
    </font>
    <font>
      <b/>
      <sz val="10"/>
      <name val="Times New Roman"/>
      <family val="1"/>
    </font>
    <font>
      <sz val="10"/>
      <name val="Courier"/>
      <family val="3"/>
    </font>
    <font>
      <b/>
      <i/>
      <sz val="12"/>
      <name val="Times New Roman"/>
      <family val="1"/>
    </font>
    <font>
      <b/>
      <u val="single"/>
      <sz val="12"/>
      <name val="Times New Roman"/>
      <family val="1"/>
    </font>
    <font>
      <sz val="12"/>
      <color indexed="10"/>
      <name val="Times New Roman"/>
      <family val="1"/>
    </font>
    <font>
      <b/>
      <sz val="12"/>
      <color indexed="10"/>
      <name val="Times New Roman"/>
      <family val="1"/>
    </font>
    <font>
      <sz val="14"/>
      <name val="Times New Roman"/>
      <family val="1"/>
    </font>
    <font>
      <b/>
      <sz val="10"/>
      <color indexed="10"/>
      <name val="Times New Roman"/>
      <family val="1"/>
    </font>
    <font>
      <b/>
      <sz val="12"/>
      <color indexed="12"/>
      <name val="Times New Roman"/>
      <family val="1"/>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6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style="thin"/>
      <top style="thin"/>
      <bottom style="double"/>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8" fontId="1" fillId="0" borderId="0">
      <alignment/>
      <protection/>
    </xf>
    <xf numFmtId="4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86" fontId="1" fillId="0" borderId="0">
      <alignment/>
      <protection/>
    </xf>
    <xf numFmtId="0" fontId="3" fillId="0" borderId="0" applyProtection="0">
      <alignment/>
    </xf>
    <xf numFmtId="187" fontId="1" fillId="0" borderId="0">
      <alignment/>
      <protection/>
    </xf>
    <xf numFmtId="0" fontId="43" fillId="0" borderId="0" applyNumberFormat="0" applyFill="0" applyBorder="0" applyAlignment="0" applyProtection="0"/>
    <xf numFmtId="2" fontId="3" fillId="0" borderId="0" applyProtection="0">
      <alignment/>
    </xf>
    <xf numFmtId="0" fontId="4"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Protection="0">
      <alignment/>
    </xf>
    <xf numFmtId="0" fontId="6" fillId="0" borderId="0" applyProtection="0">
      <alignment/>
    </xf>
    <xf numFmtId="0" fontId="7"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37" fontId="12" fillId="0" borderId="0">
      <alignment/>
      <protection/>
    </xf>
    <xf numFmtId="37" fontId="12" fillId="0" borderId="0">
      <alignment/>
      <protection/>
    </xf>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3" fillId="0" borderId="9" applyProtection="0">
      <alignment/>
    </xf>
    <xf numFmtId="0" fontId="53" fillId="0" borderId="0" applyNumberFormat="0" applyFill="0" applyBorder="0" applyAlignment="0" applyProtection="0"/>
  </cellStyleXfs>
  <cellXfs count="350">
    <xf numFmtId="0" fontId="0" fillId="0" borderId="0" xfId="0" applyAlignment="1">
      <alignment/>
    </xf>
    <xf numFmtId="0" fontId="10" fillId="0" borderId="0" xfId="0" applyFont="1" applyFill="1" applyAlignment="1">
      <alignment/>
    </xf>
    <xf numFmtId="0" fontId="9" fillId="0" borderId="0" xfId="0" applyFont="1" applyFill="1" applyBorder="1" applyAlignment="1">
      <alignment horizontal="right"/>
    </xf>
    <xf numFmtId="0" fontId="10" fillId="0" borderId="0" xfId="0" applyFont="1" applyFill="1" applyBorder="1" applyAlignment="1">
      <alignment horizontal="right"/>
    </xf>
    <xf numFmtId="185" fontId="9" fillId="0" borderId="0" xfId="42" applyNumberFormat="1" applyFont="1" applyFill="1" applyBorder="1" applyAlignment="1">
      <alignment horizontal="right"/>
    </xf>
    <xf numFmtId="38" fontId="9" fillId="0" borderId="0" xfId="42" applyNumberFormat="1" applyFont="1" applyFill="1" applyBorder="1" applyAlignment="1">
      <alignment horizontal="right"/>
    </xf>
    <xf numFmtId="0" fontId="10" fillId="0" borderId="0" xfId="0" applyFont="1" applyBorder="1" applyAlignment="1">
      <alignment/>
    </xf>
    <xf numFmtId="189" fontId="9" fillId="0" borderId="0" xfId="45" applyNumberFormat="1" applyFont="1" applyFill="1" applyBorder="1" applyAlignment="1" applyProtection="1">
      <alignment horizontal="right"/>
      <protection/>
    </xf>
    <xf numFmtId="0" fontId="10" fillId="0" borderId="0" xfId="0" applyFont="1" applyFill="1" applyAlignment="1">
      <alignment horizontal="center"/>
    </xf>
    <xf numFmtId="189" fontId="9" fillId="0" borderId="0" xfId="45" applyNumberFormat="1" applyFont="1" applyFill="1" applyBorder="1" applyAlignment="1">
      <alignment/>
    </xf>
    <xf numFmtId="185" fontId="9" fillId="0" borderId="0" xfId="42" applyNumberFormat="1" applyFont="1" applyFill="1" applyBorder="1" applyAlignment="1" applyProtection="1">
      <alignment/>
      <protection/>
    </xf>
    <xf numFmtId="185" fontId="9" fillId="0" borderId="0" xfId="42" applyNumberFormat="1" applyFont="1" applyFill="1" applyBorder="1" applyAlignment="1">
      <alignment/>
    </xf>
    <xf numFmtId="185" fontId="10" fillId="0" borderId="0" xfId="42" applyNumberFormat="1" applyFont="1" applyFill="1" applyBorder="1" applyAlignment="1">
      <alignment/>
    </xf>
    <xf numFmtId="189" fontId="9" fillId="0" borderId="0" xfId="73" applyNumberFormat="1" applyFont="1" applyFill="1" applyBorder="1" applyAlignment="1">
      <alignment/>
      <protection/>
    </xf>
    <xf numFmtId="189" fontId="10" fillId="0" borderId="0" xfId="73" applyNumberFormat="1" applyFont="1" applyFill="1" applyBorder="1" applyAlignment="1">
      <alignment/>
      <protection/>
    </xf>
    <xf numFmtId="189" fontId="9" fillId="0" borderId="0" xfId="45" applyNumberFormat="1" applyFont="1" applyFill="1" applyBorder="1" applyAlignment="1" applyProtection="1">
      <alignment horizontal="left"/>
      <protection/>
    </xf>
    <xf numFmtId="189" fontId="9" fillId="0" borderId="0" xfId="45" applyNumberFormat="1" applyFont="1" applyFill="1" applyBorder="1" applyAlignment="1" applyProtection="1" quotePrefix="1">
      <alignment horizontal="left"/>
      <protection/>
    </xf>
    <xf numFmtId="185" fontId="10" fillId="0" borderId="0" xfId="42" applyNumberFormat="1" applyFont="1" applyFill="1" applyBorder="1" applyAlignment="1" applyProtection="1">
      <alignment/>
      <protection/>
    </xf>
    <xf numFmtId="185" fontId="10" fillId="0" borderId="0" xfId="42" applyNumberFormat="1" applyFont="1" applyFill="1" applyBorder="1" applyAlignment="1" applyProtection="1">
      <alignment horizontal="left"/>
      <protection/>
    </xf>
    <xf numFmtId="185" fontId="10" fillId="0" borderId="0" xfId="42" applyNumberFormat="1" applyFont="1" applyFill="1" applyBorder="1" applyAlignment="1">
      <alignment horizontal="center"/>
    </xf>
    <xf numFmtId="185" fontId="9" fillId="0" borderId="0" xfId="42" applyNumberFormat="1" applyFont="1" applyFill="1" applyBorder="1" applyAlignment="1" applyProtection="1">
      <alignment horizontal="left"/>
      <protection/>
    </xf>
    <xf numFmtId="0" fontId="10" fillId="0" borderId="0" xfId="0" applyFont="1" applyFill="1" applyBorder="1" applyAlignment="1">
      <alignment horizontal="center"/>
    </xf>
    <xf numFmtId="189" fontId="9" fillId="0" borderId="0" xfId="73" applyNumberFormat="1" applyFont="1" applyFill="1" applyBorder="1" applyAlignment="1">
      <alignment wrapText="1"/>
      <protection/>
    </xf>
    <xf numFmtId="185" fontId="10" fillId="0" borderId="0" xfId="42" applyNumberFormat="1" applyFont="1" applyFill="1" applyAlignment="1">
      <alignment/>
    </xf>
    <xf numFmtId="0" fontId="9" fillId="0" borderId="0" xfId="0" applyFont="1" applyFill="1" applyAlignment="1">
      <alignment horizontal="center"/>
    </xf>
    <xf numFmtId="214" fontId="10" fillId="0" borderId="0" xfId="0" applyNumberFormat="1" applyFont="1" applyFill="1" applyAlignment="1">
      <alignment/>
    </xf>
    <xf numFmtId="0" fontId="9" fillId="0" borderId="0" xfId="0" applyFont="1" applyFill="1" applyAlignment="1">
      <alignment/>
    </xf>
    <xf numFmtId="0" fontId="10" fillId="0" borderId="0" xfId="0" applyFont="1" applyFill="1" applyAlignment="1">
      <alignment horizontal="left"/>
    </xf>
    <xf numFmtId="185" fontId="10" fillId="0" borderId="0" xfId="42" applyNumberFormat="1" applyFont="1" applyFill="1" applyAlignment="1">
      <alignment horizontal="center"/>
    </xf>
    <xf numFmtId="0" fontId="10" fillId="0" borderId="0" xfId="0" applyFont="1" applyFill="1" applyAlignment="1" quotePrefix="1">
      <alignment horizontal="left"/>
    </xf>
    <xf numFmtId="0" fontId="10" fillId="0" borderId="0" xfId="0" applyFont="1" applyFill="1" applyBorder="1" applyAlignment="1">
      <alignment/>
    </xf>
    <xf numFmtId="0" fontId="9" fillId="0" borderId="0" xfId="0" applyFont="1" applyFill="1" applyAlignment="1">
      <alignment horizontal="left"/>
    </xf>
    <xf numFmtId="189" fontId="10" fillId="0" borderId="0" xfId="73" applyNumberFormat="1" applyFont="1" applyFill="1" applyAlignment="1">
      <alignment/>
      <protection/>
    </xf>
    <xf numFmtId="189" fontId="9" fillId="0" borderId="0" xfId="73" applyNumberFormat="1" applyFont="1" applyFill="1" applyAlignment="1">
      <alignment/>
      <protection/>
    </xf>
    <xf numFmtId="185" fontId="10" fillId="0" borderId="0" xfId="42" applyNumberFormat="1" applyFont="1" applyFill="1" applyBorder="1" applyAlignment="1">
      <alignment/>
    </xf>
    <xf numFmtId="185" fontId="9" fillId="0" borderId="0" xfId="42" applyNumberFormat="1" applyFont="1" applyFill="1" applyAlignment="1">
      <alignment/>
    </xf>
    <xf numFmtId="0" fontId="10" fillId="0" borderId="0" xfId="0" applyFont="1" applyFill="1" applyAlignment="1">
      <alignment vertical="top"/>
    </xf>
    <xf numFmtId="0" fontId="10" fillId="0" borderId="0" xfId="0" applyFont="1" applyFill="1" applyBorder="1" applyAlignment="1">
      <alignment horizontal="center" vertical="top"/>
    </xf>
    <xf numFmtId="0" fontId="9" fillId="0" borderId="0" xfId="0" applyFont="1" applyFill="1" applyAlignment="1">
      <alignment horizontal="right" vertical="top"/>
    </xf>
    <xf numFmtId="185" fontId="9" fillId="0" borderId="0" xfId="42" applyNumberFormat="1" applyFont="1" applyFill="1" applyAlignment="1">
      <alignment horizontal="right" vertical="top"/>
    </xf>
    <xf numFmtId="185" fontId="9" fillId="0" borderId="10" xfId="42" applyNumberFormat="1" applyFont="1" applyFill="1" applyBorder="1" applyAlignment="1">
      <alignment/>
    </xf>
    <xf numFmtId="185" fontId="9" fillId="0" borderId="11" xfId="42" applyNumberFormat="1" applyFont="1" applyFill="1" applyBorder="1" applyAlignment="1">
      <alignment horizontal="right"/>
    </xf>
    <xf numFmtId="43" fontId="9" fillId="0" borderId="0" xfId="42" applyNumberFormat="1" applyFont="1" applyFill="1" applyBorder="1" applyAlignment="1" quotePrefix="1">
      <alignment horizontal="right"/>
    </xf>
    <xf numFmtId="0" fontId="9" fillId="0" borderId="0" xfId="0" applyFont="1" applyFill="1" applyAlignment="1">
      <alignment horizontal="right"/>
    </xf>
    <xf numFmtId="185" fontId="9" fillId="0" borderId="0" xfId="42" applyNumberFormat="1" applyFont="1" applyFill="1" applyBorder="1" applyAlignment="1">
      <alignment/>
    </xf>
    <xf numFmtId="185" fontId="9" fillId="0" borderId="0" xfId="42" applyNumberFormat="1" applyFont="1" applyFill="1" applyBorder="1" applyAlignment="1">
      <alignment wrapText="1"/>
    </xf>
    <xf numFmtId="189" fontId="9" fillId="0" borderId="0" xfId="45" applyNumberFormat="1" applyFont="1" applyFill="1" applyBorder="1" applyAlignment="1">
      <alignment horizontal="right"/>
    </xf>
    <xf numFmtId="49" fontId="9" fillId="0" borderId="0" xfId="0" applyNumberFormat="1" applyFont="1" applyFill="1" applyAlignment="1">
      <alignment horizontal="right"/>
    </xf>
    <xf numFmtId="189" fontId="9" fillId="0" borderId="10" xfId="45" applyNumberFormat="1" applyFont="1" applyFill="1" applyBorder="1" applyAlignment="1" applyProtection="1">
      <alignment horizontal="right"/>
      <protection/>
    </xf>
    <xf numFmtId="185" fontId="9" fillId="0" borderId="12" xfId="42" applyNumberFormat="1" applyFont="1" applyFill="1" applyBorder="1" applyAlignment="1">
      <alignment/>
    </xf>
    <xf numFmtId="185" fontId="9" fillId="0" borderId="11" xfId="42" applyNumberFormat="1" applyFont="1" applyFill="1" applyBorder="1" applyAlignment="1">
      <alignment/>
    </xf>
    <xf numFmtId="185" fontId="9" fillId="0" borderId="10" xfId="42" applyNumberFormat="1" applyFont="1" applyFill="1" applyBorder="1" applyAlignment="1" applyProtection="1">
      <alignment/>
      <protection/>
    </xf>
    <xf numFmtId="185" fontId="9" fillId="0" borderId="10" xfId="42" applyNumberFormat="1" applyFont="1" applyFill="1" applyBorder="1" applyAlignment="1">
      <alignment/>
    </xf>
    <xf numFmtId="194" fontId="9" fillId="0" borderId="0" xfId="42" applyNumberFormat="1" applyFont="1" applyFill="1" applyBorder="1" applyAlignment="1" applyProtection="1">
      <alignment/>
      <protection/>
    </xf>
    <xf numFmtId="194" fontId="10" fillId="0" borderId="0" xfId="42" applyNumberFormat="1" applyFont="1" applyFill="1" applyBorder="1" applyAlignment="1">
      <alignment/>
    </xf>
    <xf numFmtId="16" fontId="9" fillId="0" borderId="0" xfId="0" applyNumberFormat="1" applyFont="1" applyFill="1" applyBorder="1" applyAlignment="1">
      <alignment horizontal="right"/>
    </xf>
    <xf numFmtId="16" fontId="9" fillId="0" borderId="0" xfId="0" applyNumberFormat="1" applyFont="1" applyFill="1" applyBorder="1" applyAlignment="1">
      <alignment horizontal="center"/>
    </xf>
    <xf numFmtId="185" fontId="9" fillId="0" borderId="10" xfId="42" applyNumberFormat="1" applyFont="1" applyFill="1" applyBorder="1" applyAlignment="1">
      <alignment horizontal="right"/>
    </xf>
    <xf numFmtId="0" fontId="11" fillId="0" borderId="0" xfId="0" applyFont="1" applyFill="1" applyAlignment="1">
      <alignment wrapText="1"/>
    </xf>
    <xf numFmtId="0" fontId="10" fillId="0" borderId="0" xfId="0" applyFont="1" applyFill="1" applyAlignment="1">
      <alignment horizontal="right"/>
    </xf>
    <xf numFmtId="185" fontId="10" fillId="0" borderId="0" xfId="0" applyNumberFormat="1" applyFont="1" applyFill="1" applyAlignment="1">
      <alignment horizontal="right"/>
    </xf>
    <xf numFmtId="49" fontId="9" fillId="0" borderId="10" xfId="0" applyNumberFormat="1" applyFont="1" applyFill="1" applyBorder="1" applyAlignment="1">
      <alignment horizontal="right"/>
    </xf>
    <xf numFmtId="15" fontId="9" fillId="0" borderId="0" xfId="0" applyNumberFormat="1" applyFont="1" applyFill="1" applyBorder="1" applyAlignment="1">
      <alignment horizontal="right"/>
    </xf>
    <xf numFmtId="49" fontId="9" fillId="0" borderId="0" xfId="0" applyNumberFormat="1" applyFont="1" applyFill="1" applyBorder="1" applyAlignment="1">
      <alignment horizontal="right"/>
    </xf>
    <xf numFmtId="185" fontId="10" fillId="0" borderId="0" xfId="0" applyNumberFormat="1" applyFont="1" applyFill="1" applyAlignment="1">
      <alignment/>
    </xf>
    <xf numFmtId="185" fontId="10" fillId="0" borderId="0" xfId="73" applyNumberFormat="1" applyFont="1" applyFill="1" applyBorder="1" applyAlignment="1">
      <alignment/>
      <protection/>
    </xf>
    <xf numFmtId="185" fontId="9" fillId="0" borderId="13" xfId="42" applyNumberFormat="1" applyFont="1" applyFill="1" applyBorder="1" applyAlignment="1">
      <alignment/>
    </xf>
    <xf numFmtId="185" fontId="9" fillId="0" borderId="0" xfId="0" applyNumberFormat="1" applyFont="1" applyFill="1" applyAlignment="1">
      <alignment horizontal="right" vertical="top"/>
    </xf>
    <xf numFmtId="43" fontId="9" fillId="0" borderId="0" xfId="42" applyFont="1" applyFill="1" applyBorder="1" applyAlignment="1">
      <alignment horizontal="right"/>
    </xf>
    <xf numFmtId="0" fontId="10" fillId="0" borderId="0" xfId="0" applyFont="1" applyFill="1" applyAlignment="1" quotePrefix="1">
      <alignment/>
    </xf>
    <xf numFmtId="43" fontId="9" fillId="0" borderId="9" xfId="0" applyNumberFormat="1" applyFont="1" applyFill="1" applyBorder="1" applyAlignment="1">
      <alignment horizontal="right"/>
    </xf>
    <xf numFmtId="43" fontId="9" fillId="0" borderId="0" xfId="0" applyNumberFormat="1" applyFont="1" applyFill="1" applyBorder="1" applyAlignment="1">
      <alignment horizontal="right"/>
    </xf>
    <xf numFmtId="43" fontId="9" fillId="0" borderId="11" xfId="42" applyFont="1" applyFill="1" applyBorder="1" applyAlignment="1">
      <alignment horizontal="right"/>
    </xf>
    <xf numFmtId="43" fontId="9" fillId="0" borderId="0" xfId="0" applyNumberFormat="1" applyFont="1" applyFill="1" applyAlignment="1">
      <alignment horizontal="right"/>
    </xf>
    <xf numFmtId="0" fontId="14" fillId="0" borderId="0" xfId="0" applyFont="1" applyFill="1" applyAlignment="1">
      <alignment vertical="top"/>
    </xf>
    <xf numFmtId="0" fontId="14" fillId="0" borderId="0" xfId="0" applyFont="1" applyFill="1" applyAlignment="1">
      <alignment horizontal="left"/>
    </xf>
    <xf numFmtId="0" fontId="3" fillId="0" borderId="0" xfId="0" applyFont="1" applyFill="1" applyAlignment="1">
      <alignment horizontal="right" wrapText="1"/>
    </xf>
    <xf numFmtId="49" fontId="10" fillId="0" borderId="0" xfId="0" applyNumberFormat="1" applyFont="1" applyFill="1" applyBorder="1" applyAlignment="1">
      <alignment horizontal="right"/>
    </xf>
    <xf numFmtId="185" fontId="10" fillId="0" borderId="0" xfId="42" applyNumberFormat="1" applyFont="1" applyFill="1" applyBorder="1" applyAlignment="1">
      <alignment horizontal="right"/>
    </xf>
    <xf numFmtId="16" fontId="10" fillId="0" borderId="0" xfId="0" applyNumberFormat="1" applyFont="1" applyFill="1" applyBorder="1" applyAlignment="1">
      <alignment horizontal="center"/>
    </xf>
    <xf numFmtId="185" fontId="9" fillId="0" borderId="13" xfId="42" applyNumberFormat="1" applyFont="1" applyFill="1" applyBorder="1" applyAlignment="1">
      <alignment horizontal="right"/>
    </xf>
    <xf numFmtId="189" fontId="11" fillId="0" borderId="0" xfId="45" applyNumberFormat="1" applyFont="1" applyFill="1" applyBorder="1" applyAlignment="1" applyProtection="1">
      <alignment horizontal="left"/>
      <protection/>
    </xf>
    <xf numFmtId="0" fontId="9" fillId="0" borderId="0" xfId="0" applyFont="1" applyFill="1" applyBorder="1" applyAlignment="1">
      <alignment/>
    </xf>
    <xf numFmtId="41" fontId="10" fillId="0" borderId="0" xfId="0" applyNumberFormat="1" applyFont="1" applyFill="1" applyAlignment="1">
      <alignment vertical="top"/>
    </xf>
    <xf numFmtId="185" fontId="10" fillId="0" borderId="10" xfId="42" applyNumberFormat="1" applyFont="1" applyFill="1" applyBorder="1" applyAlignment="1">
      <alignment/>
    </xf>
    <xf numFmtId="0" fontId="0" fillId="0" borderId="0" xfId="0" applyFill="1" applyAlignment="1">
      <alignment/>
    </xf>
    <xf numFmtId="0" fontId="0" fillId="0" borderId="0" xfId="0" applyFill="1" applyBorder="1" applyAlignment="1">
      <alignment/>
    </xf>
    <xf numFmtId="41" fontId="0" fillId="0" borderId="0" xfId="0" applyNumberFormat="1" applyFill="1" applyBorder="1" applyAlignment="1">
      <alignment/>
    </xf>
    <xf numFmtId="37" fontId="10" fillId="0" borderId="0" xfId="0" applyNumberFormat="1" applyFont="1" applyFill="1" applyBorder="1" applyAlignment="1">
      <alignment/>
    </xf>
    <xf numFmtId="37" fontId="10" fillId="0" borderId="0" xfId="0" applyNumberFormat="1" applyFont="1" applyFill="1" applyAlignment="1">
      <alignment/>
    </xf>
    <xf numFmtId="185" fontId="10" fillId="0" borderId="10" xfId="0" applyNumberFormat="1" applyFont="1" applyFill="1" applyBorder="1" applyAlignment="1">
      <alignment/>
    </xf>
    <xf numFmtId="0" fontId="10" fillId="32" borderId="0" xfId="0" applyFont="1" applyFill="1" applyBorder="1" applyAlignment="1">
      <alignment horizontal="right"/>
    </xf>
    <xf numFmtId="0" fontId="9" fillId="32" borderId="0" xfId="0" applyFont="1" applyFill="1" applyAlignment="1">
      <alignment horizontal="right"/>
    </xf>
    <xf numFmtId="15" fontId="9" fillId="32" borderId="0" xfId="0" applyNumberFormat="1" applyFont="1" applyFill="1" applyBorder="1" applyAlignment="1">
      <alignment horizontal="right"/>
    </xf>
    <xf numFmtId="16" fontId="9" fillId="32" borderId="0" xfId="0" applyNumberFormat="1" applyFont="1" applyFill="1" applyBorder="1" applyAlignment="1">
      <alignment horizontal="right"/>
    </xf>
    <xf numFmtId="185" fontId="9" fillId="32" borderId="0" xfId="42" applyNumberFormat="1" applyFont="1" applyFill="1" applyAlignment="1">
      <alignment horizontal="right" vertical="top"/>
    </xf>
    <xf numFmtId="185" fontId="9" fillId="32" borderId="0" xfId="42" applyNumberFormat="1" applyFont="1" applyFill="1" applyBorder="1" applyAlignment="1">
      <alignment horizontal="right"/>
    </xf>
    <xf numFmtId="185" fontId="9" fillId="32" borderId="10" xfId="42" applyNumberFormat="1" applyFont="1" applyFill="1" applyBorder="1" applyAlignment="1">
      <alignment horizontal="right"/>
    </xf>
    <xf numFmtId="185" fontId="9" fillId="32" borderId="13" xfId="42" applyNumberFormat="1" applyFont="1" applyFill="1" applyBorder="1" applyAlignment="1">
      <alignment horizontal="right"/>
    </xf>
    <xf numFmtId="185" fontId="9" fillId="32" borderId="11" xfId="42" applyNumberFormat="1" applyFont="1" applyFill="1" applyBorder="1" applyAlignment="1">
      <alignment horizontal="right"/>
    </xf>
    <xf numFmtId="43" fontId="9" fillId="32" borderId="0" xfId="42" applyNumberFormat="1" applyFont="1" applyFill="1" applyBorder="1" applyAlignment="1" quotePrefix="1">
      <alignment horizontal="right"/>
    </xf>
    <xf numFmtId="43" fontId="9" fillId="32" borderId="9" xfId="0" applyNumberFormat="1" applyFont="1" applyFill="1" applyBorder="1" applyAlignment="1">
      <alignment horizontal="right"/>
    </xf>
    <xf numFmtId="43" fontId="9" fillId="32" borderId="0" xfId="0" applyNumberFormat="1" applyFont="1" applyFill="1" applyBorder="1" applyAlignment="1">
      <alignment horizontal="right"/>
    </xf>
    <xf numFmtId="43" fontId="9" fillId="32" borderId="11" xfId="42" applyFont="1" applyFill="1" applyBorder="1" applyAlignment="1">
      <alignment horizontal="right"/>
    </xf>
    <xf numFmtId="43" fontId="9" fillId="32" borderId="0" xfId="42" applyFont="1" applyFill="1" applyBorder="1" applyAlignment="1">
      <alignment horizontal="right"/>
    </xf>
    <xf numFmtId="0" fontId="11" fillId="32" borderId="0" xfId="0" applyFont="1" applyFill="1" applyAlignment="1">
      <alignment wrapText="1"/>
    </xf>
    <xf numFmtId="0" fontId="10" fillId="32" borderId="0" xfId="0" applyFont="1" applyFill="1" applyAlignment="1">
      <alignment horizontal="right"/>
    </xf>
    <xf numFmtId="0" fontId="9" fillId="10" borderId="0" xfId="0" applyFont="1" applyFill="1" applyAlignment="1">
      <alignment horizontal="right"/>
    </xf>
    <xf numFmtId="15" fontId="9" fillId="10" borderId="0" xfId="0" applyNumberFormat="1" applyFont="1" applyFill="1" applyBorder="1" applyAlignment="1">
      <alignment horizontal="right"/>
    </xf>
    <xf numFmtId="49" fontId="9" fillId="10" borderId="0" xfId="0" applyNumberFormat="1" applyFont="1" applyFill="1" applyBorder="1" applyAlignment="1">
      <alignment horizontal="right"/>
    </xf>
    <xf numFmtId="0" fontId="9" fillId="0" borderId="0" xfId="0" applyFont="1" applyFill="1" applyAlignment="1">
      <alignment wrapText="1"/>
    </xf>
    <xf numFmtId="49" fontId="9" fillId="32" borderId="0" xfId="0" applyNumberFormat="1" applyFont="1" applyFill="1" applyBorder="1" applyAlignment="1">
      <alignment horizontal="right"/>
    </xf>
    <xf numFmtId="0" fontId="9" fillId="0" borderId="0" xfId="0" applyFont="1" applyFill="1" applyBorder="1" applyAlignment="1">
      <alignment horizontal="center"/>
    </xf>
    <xf numFmtId="0" fontId="1" fillId="0" borderId="0" xfId="0" applyFont="1" applyAlignment="1">
      <alignment/>
    </xf>
    <xf numFmtId="0" fontId="9" fillId="0" borderId="0" xfId="0" applyFont="1" applyAlignment="1">
      <alignment/>
    </xf>
    <xf numFmtId="0" fontId="1" fillId="0" borderId="0" xfId="0" applyFont="1" applyFill="1" applyAlignment="1">
      <alignment/>
    </xf>
    <xf numFmtId="0" fontId="10" fillId="0" borderId="0" xfId="0" applyFont="1" applyAlignment="1">
      <alignment/>
    </xf>
    <xf numFmtId="0" fontId="9" fillId="0" borderId="0" xfId="0" applyFont="1" applyAlignment="1">
      <alignment horizontal="centerContinuous" vertical="top" wrapText="1"/>
    </xf>
    <xf numFmtId="0" fontId="9" fillId="0" borderId="0" xfId="0" applyFont="1" applyBorder="1" applyAlignment="1">
      <alignment horizontal="right" vertical="center"/>
    </xf>
    <xf numFmtId="0" fontId="1"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vertical="top" wrapText="1"/>
    </xf>
    <xf numFmtId="0" fontId="9" fillId="0" borderId="0" xfId="0" applyFont="1" applyAlignment="1">
      <alignment vertical="top" wrapText="1"/>
    </xf>
    <xf numFmtId="0" fontId="14" fillId="0" borderId="0" xfId="0" applyFont="1" applyAlignment="1">
      <alignment horizontal="center"/>
    </xf>
    <xf numFmtId="0" fontId="9" fillId="0" borderId="10" xfId="0" applyFont="1" applyBorder="1" applyAlignment="1">
      <alignment vertical="top" wrapText="1"/>
    </xf>
    <xf numFmtId="0" fontId="9" fillId="0" borderId="10" xfId="0" applyFont="1" applyBorder="1" applyAlignment="1">
      <alignment horizontal="center" vertical="top" wrapText="1"/>
    </xf>
    <xf numFmtId="0" fontId="9" fillId="0" borderId="0" xfId="0" applyFont="1" applyBorder="1" applyAlignment="1">
      <alignment horizontal="center" vertical="top" wrapText="1"/>
    </xf>
    <xf numFmtId="185" fontId="11" fillId="0" borderId="0" xfId="42" applyNumberFormat="1" applyFont="1" applyAlignment="1">
      <alignment/>
    </xf>
    <xf numFmtId="0" fontId="9" fillId="0" borderId="0" xfId="0" applyFont="1" applyAlignment="1">
      <alignment vertical="center" wrapText="1"/>
    </xf>
    <xf numFmtId="185" fontId="9" fillId="0" borderId="0" xfId="42" applyNumberFormat="1" applyFont="1" applyFill="1" applyBorder="1" applyAlignment="1">
      <alignment vertical="center" wrapText="1"/>
    </xf>
    <xf numFmtId="0" fontId="10" fillId="0" borderId="0" xfId="0" applyFont="1" applyFill="1" applyBorder="1" applyAlignment="1">
      <alignment vertical="center"/>
    </xf>
    <xf numFmtId="185" fontId="9" fillId="0" borderId="0" xfId="42" applyNumberFormat="1" applyFont="1" applyFill="1" applyBorder="1" applyAlignment="1">
      <alignment horizontal="center" vertical="center" wrapText="1"/>
    </xf>
    <xf numFmtId="185" fontId="9" fillId="0" borderId="0" xfId="42" applyNumberFormat="1" applyFont="1" applyFill="1" applyBorder="1" applyAlignment="1">
      <alignment vertical="center"/>
    </xf>
    <xf numFmtId="0" fontId="10" fillId="0" borderId="0" xfId="0" applyFont="1" applyAlignment="1">
      <alignment vertical="center" wrapText="1"/>
    </xf>
    <xf numFmtId="0" fontId="10" fillId="0" borderId="0" xfId="0" applyFont="1" applyFill="1" applyAlignment="1">
      <alignment vertical="top" wrapText="1"/>
    </xf>
    <xf numFmtId="185" fontId="10" fillId="0" borderId="0" xfId="42" applyNumberFormat="1" applyFont="1" applyFill="1" applyAlignment="1">
      <alignment vertical="top" wrapText="1"/>
    </xf>
    <xf numFmtId="185" fontId="9" fillId="0" borderId="0" xfId="42" applyNumberFormat="1" applyFont="1" applyFill="1" applyAlignment="1">
      <alignment vertical="top" wrapText="1"/>
    </xf>
    <xf numFmtId="185" fontId="10" fillId="0" borderId="0" xfId="42" applyNumberFormat="1" applyFont="1" applyFill="1" applyBorder="1" applyAlignment="1">
      <alignment vertical="top" wrapText="1"/>
    </xf>
    <xf numFmtId="185" fontId="9" fillId="0" borderId="0" xfId="42" applyNumberFormat="1" applyFont="1" applyFill="1" applyBorder="1" applyAlignment="1">
      <alignment vertical="top" wrapText="1"/>
    </xf>
    <xf numFmtId="0" fontId="1" fillId="0" borderId="0" xfId="0" applyFont="1" applyBorder="1" applyAlignment="1">
      <alignment/>
    </xf>
    <xf numFmtId="185" fontId="9" fillId="0" borderId="10" xfId="42" applyNumberFormat="1" applyFont="1" applyFill="1" applyBorder="1" applyAlignment="1">
      <alignment vertical="center" wrapText="1"/>
    </xf>
    <xf numFmtId="185" fontId="9" fillId="0" borderId="9" xfId="42" applyNumberFormat="1" applyFont="1" applyFill="1" applyBorder="1" applyAlignment="1">
      <alignment vertical="center" wrapText="1"/>
    </xf>
    <xf numFmtId="0" fontId="10" fillId="0" borderId="9" xfId="0" applyFont="1" applyFill="1" applyBorder="1" applyAlignment="1">
      <alignment vertical="center"/>
    </xf>
    <xf numFmtId="185" fontId="9" fillId="0" borderId="11" xfId="42" applyNumberFormat="1" applyFont="1" applyFill="1" applyBorder="1" applyAlignment="1">
      <alignment vertical="center" wrapText="1"/>
    </xf>
    <xf numFmtId="185" fontId="9" fillId="0" borderId="0" xfId="0" applyNumberFormat="1" applyFont="1" applyAlignment="1">
      <alignment vertical="center" wrapText="1"/>
    </xf>
    <xf numFmtId="185" fontId="10" fillId="0" borderId="0" xfId="0" applyNumberFormat="1" applyFont="1" applyAlignment="1">
      <alignment/>
    </xf>
    <xf numFmtId="185" fontId="10" fillId="0" borderId="0" xfId="0" applyNumberFormat="1" applyFont="1" applyFill="1" applyBorder="1" applyAlignment="1">
      <alignment/>
    </xf>
    <xf numFmtId="185" fontId="1" fillId="0" borderId="0" xfId="0" applyNumberFormat="1" applyFont="1" applyFill="1" applyAlignment="1">
      <alignment/>
    </xf>
    <xf numFmtId="0" fontId="9" fillId="0" borderId="0" xfId="0" applyFont="1" applyFill="1" applyAlignment="1">
      <alignment horizontal="justify" wrapText="1"/>
    </xf>
    <xf numFmtId="0" fontId="0" fillId="0" borderId="0" xfId="0" applyAlignment="1">
      <alignment/>
    </xf>
    <xf numFmtId="0" fontId="17" fillId="0" borderId="0" xfId="0" applyFont="1" applyAlignment="1">
      <alignment/>
    </xf>
    <xf numFmtId="185" fontId="1" fillId="0" borderId="0" xfId="0" applyNumberFormat="1" applyFont="1" applyAlignment="1">
      <alignment/>
    </xf>
    <xf numFmtId="0" fontId="14" fillId="0" borderId="0" xfId="0" applyFont="1" applyFill="1" applyAlignment="1" quotePrefix="1">
      <alignment horizontal="left"/>
    </xf>
    <xf numFmtId="185" fontId="9" fillId="0" borderId="14" xfId="0" applyNumberFormat="1" applyFont="1" applyFill="1" applyBorder="1" applyAlignment="1">
      <alignment horizontal="center"/>
    </xf>
    <xf numFmtId="185" fontId="10" fillId="0" borderId="13" xfId="0" applyNumberFormat="1" applyFont="1" applyFill="1" applyBorder="1" applyAlignment="1">
      <alignment/>
    </xf>
    <xf numFmtId="185" fontId="9" fillId="0" borderId="15" xfId="0" applyNumberFormat="1" applyFont="1" applyFill="1" applyBorder="1" applyAlignment="1">
      <alignment horizontal="right"/>
    </xf>
    <xf numFmtId="0" fontId="9" fillId="0" borderId="16" xfId="0" applyFont="1" applyFill="1" applyBorder="1" applyAlignment="1">
      <alignment horizontal="right"/>
    </xf>
    <xf numFmtId="0" fontId="9" fillId="0" borderId="17" xfId="0" applyFont="1" applyFill="1" applyBorder="1" applyAlignment="1">
      <alignment horizontal="right"/>
    </xf>
    <xf numFmtId="216" fontId="9" fillId="0" borderId="0" xfId="0" applyNumberFormat="1" applyFont="1" applyFill="1" applyAlignment="1" quotePrefix="1">
      <alignment horizontal="right"/>
    </xf>
    <xf numFmtId="216" fontId="9" fillId="0" borderId="16" xfId="0" applyNumberFormat="1" applyFont="1" applyFill="1" applyBorder="1" applyAlignment="1" quotePrefix="1">
      <alignment horizontal="right"/>
    </xf>
    <xf numFmtId="216" fontId="9" fillId="0" borderId="0" xfId="0" applyNumberFormat="1" applyFont="1" applyFill="1" applyBorder="1" applyAlignment="1">
      <alignment horizontal="center"/>
    </xf>
    <xf numFmtId="16" fontId="9" fillId="0" borderId="10" xfId="0" applyNumberFormat="1" applyFont="1" applyFill="1" applyBorder="1" applyAlignment="1">
      <alignment horizontal="right"/>
    </xf>
    <xf numFmtId="16" fontId="9" fillId="0" borderId="18" xfId="0" applyNumberFormat="1" applyFont="1" applyFill="1" applyBorder="1" applyAlignment="1">
      <alignment horizontal="right"/>
    </xf>
    <xf numFmtId="16" fontId="9" fillId="0" borderId="19" xfId="0" applyNumberFormat="1" applyFont="1" applyFill="1" applyBorder="1" applyAlignment="1">
      <alignment horizontal="right"/>
    </xf>
    <xf numFmtId="0" fontId="10" fillId="0" borderId="16" xfId="0" applyFont="1" applyFill="1" applyBorder="1" applyAlignment="1">
      <alignment horizontal="center"/>
    </xf>
    <xf numFmtId="0" fontId="10" fillId="0" borderId="17" xfId="0" applyFont="1" applyFill="1" applyBorder="1" applyAlignment="1">
      <alignment horizontal="center"/>
    </xf>
    <xf numFmtId="0" fontId="10" fillId="0" borderId="0" xfId="0" applyFont="1" applyFill="1" applyAlignment="1">
      <alignment horizontal="justify" vertical="top" wrapText="1"/>
    </xf>
    <xf numFmtId="3" fontId="10" fillId="0" borderId="0" xfId="0" applyNumberFormat="1" applyFont="1" applyFill="1" applyAlignment="1">
      <alignment horizontal="justify" wrapText="1"/>
    </xf>
    <xf numFmtId="0" fontId="10" fillId="0" borderId="0" xfId="0" applyFont="1" applyFill="1" applyAlignment="1">
      <alignment horizontal="center" wrapText="1"/>
    </xf>
    <xf numFmtId="0" fontId="10" fillId="0" borderId="0" xfId="0" applyFont="1" applyFill="1" applyAlignment="1">
      <alignment horizontal="justify" wrapText="1"/>
    </xf>
    <xf numFmtId="0" fontId="10" fillId="0" borderId="0" xfId="0" applyFont="1" applyFill="1" applyAlignment="1">
      <alignment horizontal="right" vertical="top" wrapText="1"/>
    </xf>
    <xf numFmtId="185" fontId="9" fillId="0" borderId="0" xfId="42" applyNumberFormat="1" applyFont="1" applyFill="1" applyBorder="1" applyAlignment="1">
      <alignment horizontal="center"/>
    </xf>
    <xf numFmtId="185" fontId="9" fillId="0" borderId="16" xfId="42" applyNumberFormat="1" applyFont="1" applyFill="1" applyBorder="1" applyAlignment="1">
      <alignment/>
    </xf>
    <xf numFmtId="185" fontId="9" fillId="0" borderId="17" xfId="42" applyNumberFormat="1" applyFont="1" applyFill="1" applyBorder="1" applyAlignment="1">
      <alignment/>
    </xf>
    <xf numFmtId="0" fontId="10" fillId="0" borderId="0" xfId="0" applyFont="1" applyFill="1" applyAlignment="1" quotePrefix="1">
      <alignment vertical="top" wrapText="1"/>
    </xf>
    <xf numFmtId="43" fontId="9" fillId="0" borderId="16" xfId="42" applyFont="1" applyFill="1" applyBorder="1" applyAlignment="1">
      <alignment horizontal="center"/>
    </xf>
    <xf numFmtId="43" fontId="9" fillId="0" borderId="0" xfId="42" applyFont="1" applyFill="1" applyBorder="1" applyAlignment="1">
      <alignment horizontal="center"/>
    </xf>
    <xf numFmtId="43" fontId="9" fillId="0" borderId="17" xfId="42" applyFont="1" applyFill="1" applyBorder="1" applyAlignment="1">
      <alignment horizontal="center"/>
    </xf>
    <xf numFmtId="185" fontId="9" fillId="0" borderId="16" xfId="42" applyNumberFormat="1" applyFont="1" applyFill="1" applyBorder="1" applyAlignment="1">
      <alignment horizontal="center"/>
    </xf>
    <xf numFmtId="185" fontId="9" fillId="0" borderId="17" xfId="42" applyNumberFormat="1" applyFont="1" applyFill="1" applyBorder="1" applyAlignment="1">
      <alignment horizontal="center"/>
    </xf>
    <xf numFmtId="3" fontId="10" fillId="0" borderId="0" xfId="0" applyNumberFormat="1" applyFont="1" applyFill="1" applyAlignment="1">
      <alignment horizontal="justify" vertical="top" wrapText="1"/>
    </xf>
    <xf numFmtId="0" fontId="9" fillId="0" borderId="0" xfId="0" applyFont="1" applyFill="1" applyBorder="1" applyAlignment="1">
      <alignment/>
    </xf>
    <xf numFmtId="0" fontId="9" fillId="0" borderId="0" xfId="0" applyFont="1" applyFill="1" applyAlignment="1">
      <alignment horizontal="center" vertical="top" wrapText="1"/>
    </xf>
    <xf numFmtId="185" fontId="10" fillId="0" borderId="16" xfId="42" applyNumberFormat="1" applyFont="1" applyFill="1" applyBorder="1" applyAlignment="1">
      <alignment/>
    </xf>
    <xf numFmtId="0" fontId="9" fillId="0" borderId="0" xfId="0" applyFont="1" applyFill="1" applyAlignment="1">
      <alignment horizontal="justify" vertical="top" wrapText="1"/>
    </xf>
    <xf numFmtId="0" fontId="9" fillId="0" borderId="0" xfId="0" applyFont="1" applyFill="1" applyAlignment="1">
      <alignment horizontal="center" wrapText="1"/>
    </xf>
    <xf numFmtId="3" fontId="10" fillId="0" borderId="0" xfId="0" applyNumberFormat="1" applyFont="1" applyFill="1" applyBorder="1" applyAlignment="1">
      <alignment/>
    </xf>
    <xf numFmtId="185" fontId="9" fillId="0" borderId="10" xfId="42" applyNumberFormat="1" applyFont="1" applyFill="1" applyBorder="1" applyAlignment="1">
      <alignment horizontal="center"/>
    </xf>
    <xf numFmtId="43" fontId="10" fillId="0" borderId="0" xfId="42" applyFont="1" applyFill="1" applyAlignment="1">
      <alignment horizontal="center"/>
    </xf>
    <xf numFmtId="185" fontId="9" fillId="0" borderId="18" xfId="42" applyNumberFormat="1" applyFont="1" applyFill="1" applyBorder="1" applyAlignment="1">
      <alignment/>
    </xf>
    <xf numFmtId="185" fontId="9" fillId="0" borderId="19" xfId="42" applyNumberFormat="1" applyFont="1" applyFill="1" applyBorder="1" applyAlignment="1">
      <alignment horizontal="center"/>
    </xf>
    <xf numFmtId="0" fontId="13" fillId="0" borderId="0" xfId="0" applyFont="1" applyFill="1" applyAlignment="1">
      <alignment horizontal="left" wrapText="1"/>
    </xf>
    <xf numFmtId="185" fontId="10" fillId="0" borderId="0" xfId="0" applyNumberFormat="1" applyFont="1" applyFill="1" applyBorder="1" applyAlignment="1">
      <alignment horizontal="center"/>
    </xf>
    <xf numFmtId="185" fontId="10" fillId="0" borderId="16" xfId="42" applyNumberFormat="1" applyFont="1" applyFill="1" applyBorder="1" applyAlignment="1">
      <alignment horizontal="center"/>
    </xf>
    <xf numFmtId="41" fontId="9" fillId="0" borderId="0" xfId="42" applyNumberFormat="1" applyFont="1" applyFill="1" applyBorder="1" applyAlignment="1">
      <alignment horizontal="center"/>
    </xf>
    <xf numFmtId="0" fontId="9" fillId="0" borderId="0" xfId="0" applyFont="1" applyFill="1" applyAlignment="1">
      <alignment horizontal="justify"/>
    </xf>
    <xf numFmtId="41" fontId="9" fillId="0" borderId="10" xfId="42" applyNumberFormat="1" applyFont="1" applyFill="1" applyBorder="1" applyAlignment="1">
      <alignment horizontal="center"/>
    </xf>
    <xf numFmtId="185" fontId="9" fillId="0" borderId="18" xfId="42" applyNumberFormat="1" applyFont="1" applyFill="1" applyBorder="1" applyAlignment="1">
      <alignment horizontal="center"/>
    </xf>
    <xf numFmtId="41" fontId="9" fillId="0" borderId="0" xfId="42" applyNumberFormat="1" applyFont="1" applyFill="1" applyAlignment="1">
      <alignment horizontal="center"/>
    </xf>
    <xf numFmtId="185" fontId="9" fillId="0" borderId="0" xfId="42" applyNumberFormat="1" applyFont="1" applyFill="1" applyAlignment="1">
      <alignment horizontal="center"/>
    </xf>
    <xf numFmtId="0" fontId="10" fillId="0" borderId="13" xfId="0" applyFont="1" applyFill="1" applyBorder="1" applyAlignment="1">
      <alignment/>
    </xf>
    <xf numFmtId="185" fontId="10" fillId="0" borderId="14" xfId="42" applyNumberFormat="1" applyFont="1" applyFill="1" applyBorder="1" applyAlignment="1">
      <alignment/>
    </xf>
    <xf numFmtId="185" fontId="9" fillId="0" borderId="15" xfId="42" applyNumberFormat="1" applyFont="1" applyFill="1" applyBorder="1" applyAlignment="1">
      <alignment horizontal="center"/>
    </xf>
    <xf numFmtId="185" fontId="10" fillId="0" borderId="13" xfId="42" applyNumberFormat="1" applyFont="1" applyFill="1" applyBorder="1" applyAlignment="1">
      <alignment/>
    </xf>
    <xf numFmtId="43" fontId="10" fillId="0" borderId="0" xfId="0" applyNumberFormat="1" applyFont="1" applyFill="1" applyAlignment="1">
      <alignment/>
    </xf>
    <xf numFmtId="41" fontId="9" fillId="0" borderId="13" xfId="42" applyNumberFormat="1" applyFont="1" applyFill="1" applyBorder="1" applyAlignment="1">
      <alignment horizontal="center"/>
    </xf>
    <xf numFmtId="185" fontId="9" fillId="0" borderId="14" xfId="42" applyNumberFormat="1" applyFont="1" applyFill="1" applyBorder="1" applyAlignment="1">
      <alignment horizontal="center"/>
    </xf>
    <xf numFmtId="185" fontId="9" fillId="0" borderId="13" xfId="42" applyNumberFormat="1" applyFont="1" applyFill="1" applyBorder="1" applyAlignment="1">
      <alignment horizontal="center"/>
    </xf>
    <xf numFmtId="41" fontId="9" fillId="0" borderId="11" xfId="42" applyNumberFormat="1" applyFont="1" applyFill="1" applyBorder="1" applyAlignment="1">
      <alignment horizontal="center"/>
    </xf>
    <xf numFmtId="185" fontId="9" fillId="0" borderId="20" xfId="42" applyNumberFormat="1" applyFont="1" applyFill="1" applyBorder="1" applyAlignment="1">
      <alignment horizontal="center"/>
    </xf>
    <xf numFmtId="185" fontId="9" fillId="0" borderId="21" xfId="42" applyNumberFormat="1" applyFont="1" applyFill="1" applyBorder="1" applyAlignment="1">
      <alignment horizontal="center"/>
    </xf>
    <xf numFmtId="185" fontId="9" fillId="0" borderId="11" xfId="42" applyNumberFormat="1" applyFont="1" applyFill="1" applyBorder="1" applyAlignment="1">
      <alignment horizontal="center"/>
    </xf>
    <xf numFmtId="185" fontId="10" fillId="0" borderId="17" xfId="42" applyNumberFormat="1" applyFont="1" applyFill="1" applyBorder="1" applyAlignment="1">
      <alignment/>
    </xf>
    <xf numFmtId="185" fontId="10" fillId="0" borderId="18" xfId="42" applyNumberFormat="1" applyFont="1" applyFill="1" applyBorder="1" applyAlignment="1">
      <alignment horizontal="center"/>
    </xf>
    <xf numFmtId="185" fontId="10" fillId="0" borderId="10" xfId="42" applyNumberFormat="1" applyFont="1" applyFill="1" applyBorder="1" applyAlignment="1">
      <alignment horizontal="center"/>
    </xf>
    <xf numFmtId="185" fontId="10" fillId="0" borderId="19" xfId="42" applyNumberFormat="1" applyFont="1" applyFill="1" applyBorder="1" applyAlignment="1">
      <alignment horizontal="center"/>
    </xf>
    <xf numFmtId="41" fontId="9" fillId="0" borderId="0" xfId="42" applyNumberFormat="1" applyFont="1" applyFill="1" applyAlignment="1">
      <alignment/>
    </xf>
    <xf numFmtId="43" fontId="9" fillId="0" borderId="0" xfId="42" applyFont="1" applyFill="1" applyAlignment="1">
      <alignment/>
    </xf>
    <xf numFmtId="0" fontId="9" fillId="32" borderId="0" xfId="0" applyFont="1" applyFill="1" applyAlignment="1">
      <alignment horizontal="right" vertical="top"/>
    </xf>
    <xf numFmtId="185" fontId="9" fillId="32" borderId="0" xfId="42" applyNumberFormat="1" applyFont="1" applyFill="1" applyBorder="1" applyAlignment="1">
      <alignment/>
    </xf>
    <xf numFmtId="49" fontId="9" fillId="32" borderId="0" xfId="0" applyNumberFormat="1" applyFont="1" applyFill="1" applyBorder="1" applyAlignment="1">
      <alignment horizontal="center"/>
    </xf>
    <xf numFmtId="0" fontId="16" fillId="32" borderId="0" xfId="0" applyFont="1" applyFill="1" applyAlignment="1">
      <alignment horizontal="right"/>
    </xf>
    <xf numFmtId="0" fontId="15" fillId="32" borderId="0" xfId="0" applyFont="1" applyFill="1" applyBorder="1" applyAlignment="1">
      <alignment horizontal="right"/>
    </xf>
    <xf numFmtId="43" fontId="16" fillId="32" borderId="0" xfId="42" applyFont="1" applyFill="1" applyBorder="1" applyAlignment="1">
      <alignment horizontal="right"/>
    </xf>
    <xf numFmtId="0" fontId="18" fillId="32" borderId="0" xfId="0" applyFont="1" applyFill="1" applyAlignment="1">
      <alignment wrapText="1"/>
    </xf>
    <xf numFmtId="0" fontId="15" fillId="32" borderId="0" xfId="0" applyFont="1" applyFill="1" applyAlignment="1">
      <alignment horizontal="right"/>
    </xf>
    <xf numFmtId="0" fontId="16" fillId="0" borderId="0" xfId="0" applyFont="1" applyFill="1" applyAlignment="1">
      <alignment horizontal="right"/>
    </xf>
    <xf numFmtId="0" fontId="15" fillId="0" borderId="0" xfId="0" applyFont="1" applyFill="1" applyBorder="1" applyAlignment="1">
      <alignment horizontal="right"/>
    </xf>
    <xf numFmtId="43" fontId="16" fillId="0" borderId="0" xfId="42" applyFont="1" applyFill="1" applyBorder="1" applyAlignment="1">
      <alignment horizontal="right"/>
    </xf>
    <xf numFmtId="0" fontId="18" fillId="0" borderId="0" xfId="0" applyFont="1" applyFill="1" applyAlignment="1">
      <alignment wrapText="1"/>
    </xf>
    <xf numFmtId="0" fontId="15" fillId="0" borderId="0" xfId="0" applyFont="1" applyFill="1" applyAlignment="1">
      <alignment horizontal="right"/>
    </xf>
    <xf numFmtId="185" fontId="15" fillId="32" borderId="0" xfId="0" applyNumberFormat="1" applyFont="1" applyFill="1" applyAlignment="1">
      <alignment horizontal="right"/>
    </xf>
    <xf numFmtId="43" fontId="9" fillId="32" borderId="0" xfId="0" applyNumberFormat="1" applyFont="1" applyFill="1" applyAlignment="1">
      <alignment horizontal="right"/>
    </xf>
    <xf numFmtId="185" fontId="10" fillId="0" borderId="0" xfId="42" applyNumberFormat="1" applyFont="1" applyFill="1" applyBorder="1" applyAlignment="1">
      <alignment vertical="center" wrapText="1"/>
    </xf>
    <xf numFmtId="49" fontId="9" fillId="0" borderId="0" xfId="0" applyNumberFormat="1" applyFont="1" applyFill="1" applyBorder="1" applyAlignment="1">
      <alignment horizontal="center"/>
    </xf>
    <xf numFmtId="185" fontId="9" fillId="32" borderId="12" xfId="42" applyNumberFormat="1" applyFont="1" applyFill="1" applyBorder="1" applyAlignment="1">
      <alignment/>
    </xf>
    <xf numFmtId="189" fontId="9" fillId="0" borderId="0" xfId="74" applyNumberFormat="1" applyFont="1" applyFill="1" applyAlignment="1">
      <alignment vertical="center"/>
      <protection/>
    </xf>
    <xf numFmtId="185" fontId="9" fillId="32" borderId="0" xfId="42" applyNumberFormat="1" applyFont="1" applyFill="1" applyBorder="1" applyAlignment="1" applyProtection="1">
      <alignment/>
      <protection/>
    </xf>
    <xf numFmtId="185" fontId="9" fillId="32" borderId="13" xfId="42" applyNumberFormat="1" applyFont="1" applyFill="1" applyBorder="1" applyAlignment="1">
      <alignment/>
    </xf>
    <xf numFmtId="185" fontId="9" fillId="32" borderId="0" xfId="42" applyNumberFormat="1" applyFont="1" applyFill="1" applyBorder="1" applyAlignment="1">
      <alignment/>
    </xf>
    <xf numFmtId="185" fontId="9" fillId="32" borderId="11" xfId="42" applyNumberFormat="1" applyFont="1" applyFill="1" applyBorder="1" applyAlignment="1">
      <alignment/>
    </xf>
    <xf numFmtId="16" fontId="9" fillId="0" borderId="10" xfId="0" applyNumberFormat="1" applyFont="1" applyFill="1" applyBorder="1" applyAlignment="1">
      <alignment horizontal="center"/>
    </xf>
    <xf numFmtId="216" fontId="9" fillId="0" borderId="17" xfId="0" applyNumberFormat="1" applyFont="1" applyFill="1" applyBorder="1" applyAlignment="1" quotePrefix="1">
      <alignment horizontal="right"/>
    </xf>
    <xf numFmtId="41" fontId="10" fillId="0" borderId="0" xfId="43" applyFont="1" applyFill="1" applyAlignment="1">
      <alignment/>
    </xf>
    <xf numFmtId="41" fontId="10" fillId="0" borderId="10" xfId="43" applyFont="1" applyFill="1" applyBorder="1" applyAlignment="1">
      <alignment/>
    </xf>
    <xf numFmtId="216" fontId="9" fillId="0" borderId="0" xfId="0" applyNumberFormat="1" applyFont="1" applyFill="1" applyBorder="1" applyAlignment="1" quotePrefix="1">
      <alignment horizontal="right"/>
    </xf>
    <xf numFmtId="41" fontId="10" fillId="0" borderId="11" xfId="43" applyFont="1" applyFill="1" applyBorder="1" applyAlignment="1">
      <alignment/>
    </xf>
    <xf numFmtId="41" fontId="10" fillId="0" borderId="0" xfId="43" applyFont="1" applyFill="1" applyBorder="1" applyAlignment="1">
      <alignment/>
    </xf>
    <xf numFmtId="185" fontId="9" fillId="32" borderId="0" xfId="42" applyNumberFormat="1" applyFont="1" applyFill="1" applyBorder="1" applyAlignment="1">
      <alignment horizontal="center"/>
    </xf>
    <xf numFmtId="185" fontId="9" fillId="32" borderId="0" xfId="42" applyNumberFormat="1" applyFont="1" applyFill="1" applyAlignment="1">
      <alignment/>
    </xf>
    <xf numFmtId="185" fontId="19" fillId="0" borderId="0" xfId="0" applyNumberFormat="1" applyFont="1" applyFill="1" applyAlignment="1">
      <alignment horizontal="center"/>
    </xf>
    <xf numFmtId="0" fontId="19" fillId="0" borderId="0" xfId="0" applyFont="1" applyFill="1" applyAlignment="1">
      <alignment/>
    </xf>
    <xf numFmtId="185" fontId="19" fillId="0" borderId="0" xfId="0" applyNumberFormat="1" applyFont="1" applyFill="1" applyAlignment="1">
      <alignment/>
    </xf>
    <xf numFmtId="185" fontId="19" fillId="0" borderId="19" xfId="0" applyNumberFormat="1" applyFont="1" applyFill="1" applyBorder="1" applyAlignment="1">
      <alignment/>
    </xf>
    <xf numFmtId="41" fontId="19" fillId="0" borderId="19" xfId="43" applyFont="1" applyFill="1" applyBorder="1" applyAlignment="1">
      <alignment/>
    </xf>
    <xf numFmtId="41" fontId="19" fillId="0" borderId="0" xfId="0" applyNumberFormat="1" applyFont="1" applyFill="1" applyAlignment="1">
      <alignment/>
    </xf>
    <xf numFmtId="41" fontId="19" fillId="0" borderId="19" xfId="0" applyNumberFormat="1" applyFont="1" applyFill="1" applyBorder="1" applyAlignment="1">
      <alignment/>
    </xf>
    <xf numFmtId="0" fontId="10" fillId="32" borderId="0" xfId="0" applyFont="1" applyFill="1" applyAlignment="1">
      <alignment/>
    </xf>
    <xf numFmtId="185" fontId="10" fillId="32" borderId="0" xfId="0" applyNumberFormat="1" applyFont="1" applyFill="1" applyAlignment="1">
      <alignment/>
    </xf>
    <xf numFmtId="216" fontId="9" fillId="32" borderId="0" xfId="0" applyNumberFormat="1" applyFont="1" applyFill="1" applyAlignment="1">
      <alignment horizontal="right"/>
    </xf>
    <xf numFmtId="16" fontId="9" fillId="32" borderId="10" xfId="0" applyNumberFormat="1" applyFont="1" applyFill="1" applyBorder="1" applyAlignment="1">
      <alignment horizontal="right"/>
    </xf>
    <xf numFmtId="0" fontId="10" fillId="32" borderId="0" xfId="0" applyFont="1" applyFill="1" applyAlignment="1">
      <alignment horizontal="center"/>
    </xf>
    <xf numFmtId="185" fontId="9" fillId="32" borderId="10" xfId="42" applyNumberFormat="1" applyFont="1" applyFill="1" applyBorder="1" applyAlignment="1">
      <alignment horizontal="center"/>
    </xf>
    <xf numFmtId="185" fontId="10" fillId="32" borderId="0" xfId="0" applyNumberFormat="1" applyFont="1" applyFill="1" applyBorder="1" applyAlignment="1">
      <alignment/>
    </xf>
    <xf numFmtId="0" fontId="10" fillId="32" borderId="0" xfId="0" applyFont="1" applyFill="1" applyBorder="1" applyAlignment="1">
      <alignment/>
    </xf>
    <xf numFmtId="185" fontId="9" fillId="32" borderId="0" xfId="42" applyNumberFormat="1" applyFont="1" applyFill="1" applyAlignment="1">
      <alignment horizontal="justify"/>
    </xf>
    <xf numFmtId="185" fontId="9" fillId="32" borderId="10" xfId="42" applyNumberFormat="1" applyFont="1" applyFill="1" applyBorder="1" applyAlignment="1">
      <alignment horizontal="justify"/>
    </xf>
    <xf numFmtId="41" fontId="9" fillId="32" borderId="0" xfId="42" applyNumberFormat="1" applyFont="1" applyFill="1" applyAlignment="1">
      <alignment horizontal="center"/>
    </xf>
    <xf numFmtId="0" fontId="10" fillId="32" borderId="13" xfId="0" applyFont="1" applyFill="1" applyBorder="1" applyAlignment="1">
      <alignment/>
    </xf>
    <xf numFmtId="41" fontId="9" fillId="32" borderId="10" xfId="42" applyNumberFormat="1" applyFont="1" applyFill="1" applyBorder="1" applyAlignment="1">
      <alignment horizontal="center"/>
    </xf>
    <xf numFmtId="185" fontId="9" fillId="32" borderId="13" xfId="42" applyNumberFormat="1" applyFont="1" applyFill="1" applyBorder="1" applyAlignment="1">
      <alignment/>
    </xf>
    <xf numFmtId="41" fontId="10" fillId="32" borderId="0" xfId="0" applyNumberFormat="1" applyFont="1" applyFill="1" applyAlignment="1">
      <alignment/>
    </xf>
    <xf numFmtId="41" fontId="9" fillId="32" borderId="10" xfId="0" applyNumberFormat="1" applyFont="1" applyFill="1" applyBorder="1" applyAlignment="1">
      <alignment/>
    </xf>
    <xf numFmtId="41" fontId="9" fillId="32" borderId="11" xfId="42" applyNumberFormat="1" applyFont="1" applyFill="1" applyBorder="1" applyAlignment="1">
      <alignment horizontal="center"/>
    </xf>
    <xf numFmtId="185" fontId="9" fillId="32" borderId="13" xfId="42" applyNumberFormat="1" applyFont="1" applyFill="1" applyBorder="1" applyAlignment="1">
      <alignment horizontal="center"/>
    </xf>
    <xf numFmtId="185" fontId="9" fillId="32" borderId="11" xfId="42" applyNumberFormat="1" applyFont="1" applyFill="1" applyBorder="1" applyAlignment="1">
      <alignment horizontal="center"/>
    </xf>
    <xf numFmtId="14" fontId="19" fillId="0" borderId="0" xfId="0" applyNumberFormat="1" applyFont="1" applyFill="1" applyAlignment="1">
      <alignment horizontal="center"/>
    </xf>
    <xf numFmtId="0" fontId="19" fillId="0" borderId="0" xfId="0" applyFont="1" applyFill="1" applyAlignment="1">
      <alignment horizontal="center"/>
    </xf>
    <xf numFmtId="43" fontId="19" fillId="0" borderId="19" xfId="42" applyFont="1" applyFill="1" applyBorder="1" applyAlignment="1">
      <alignment horizontal="center"/>
    </xf>
    <xf numFmtId="43" fontId="19" fillId="0" borderId="0" xfId="42" applyFont="1" applyFill="1" applyAlignment="1">
      <alignment horizontal="center"/>
    </xf>
    <xf numFmtId="0" fontId="19" fillId="0" borderId="0" xfId="0" applyFont="1" applyFill="1" applyBorder="1" applyAlignment="1">
      <alignment/>
    </xf>
    <xf numFmtId="0" fontId="19" fillId="0" borderId="19" xfId="0" applyFont="1" applyFill="1" applyBorder="1" applyAlignment="1">
      <alignment/>
    </xf>
    <xf numFmtId="41" fontId="19" fillId="0" borderId="21" xfId="0" applyNumberFormat="1" applyFont="1" applyFill="1" applyBorder="1" applyAlignment="1">
      <alignment/>
    </xf>
    <xf numFmtId="185" fontId="19" fillId="0" borderId="22" xfId="0" applyNumberFormat="1" applyFont="1" applyFill="1" applyBorder="1" applyAlignment="1">
      <alignment/>
    </xf>
    <xf numFmtId="0" fontId="19" fillId="0" borderId="0" xfId="0" applyFont="1" applyFill="1" applyAlignment="1">
      <alignment horizontal="justify"/>
    </xf>
    <xf numFmtId="0" fontId="9" fillId="33" borderId="0" xfId="0" applyFont="1" applyFill="1" applyAlignment="1">
      <alignment/>
    </xf>
    <xf numFmtId="0" fontId="10" fillId="33" borderId="0" xfId="0" applyFont="1" applyFill="1" applyAlignment="1">
      <alignment/>
    </xf>
    <xf numFmtId="0" fontId="10" fillId="33" borderId="0" xfId="0" applyFont="1" applyFill="1" applyAlignment="1">
      <alignment horizontal="center"/>
    </xf>
    <xf numFmtId="41" fontId="9" fillId="33" borderId="0" xfId="42" applyNumberFormat="1" applyFont="1" applyFill="1" applyAlignment="1">
      <alignment horizontal="center"/>
    </xf>
    <xf numFmtId="41" fontId="19" fillId="0" borderId="0" xfId="43" applyFont="1" applyFill="1" applyAlignment="1">
      <alignment/>
    </xf>
    <xf numFmtId="15" fontId="10" fillId="0" borderId="0" xfId="0" applyNumberFormat="1" applyFont="1" applyFill="1" applyBorder="1" applyAlignment="1">
      <alignment horizontal="right"/>
    </xf>
    <xf numFmtId="39" fontId="10" fillId="0" borderId="0" xfId="0" applyNumberFormat="1" applyFont="1" applyFill="1" applyAlignment="1">
      <alignment/>
    </xf>
    <xf numFmtId="40" fontId="10" fillId="0" borderId="0" xfId="0" applyNumberFormat="1" applyFont="1" applyFill="1" applyAlignment="1">
      <alignment/>
    </xf>
    <xf numFmtId="185" fontId="9" fillId="34" borderId="10" xfId="42" applyNumberFormat="1" applyFont="1" applyFill="1" applyBorder="1" applyAlignment="1">
      <alignment horizontal="right"/>
    </xf>
    <xf numFmtId="189" fontId="9" fillId="35" borderId="0" xfId="45" applyNumberFormat="1" applyFont="1" applyFill="1" applyBorder="1" applyAlignment="1" applyProtection="1">
      <alignment horizontal="left"/>
      <protection/>
    </xf>
    <xf numFmtId="0" fontId="10" fillId="35" borderId="0" xfId="0" applyFont="1" applyFill="1" applyAlignment="1">
      <alignment/>
    </xf>
    <xf numFmtId="0" fontId="16" fillId="35" borderId="0" xfId="0" applyFont="1" applyFill="1" applyAlignment="1">
      <alignment horizontal="right"/>
    </xf>
    <xf numFmtId="0" fontId="9" fillId="35" borderId="0" xfId="0" applyFont="1" applyFill="1" applyAlignment="1">
      <alignment horizontal="right"/>
    </xf>
    <xf numFmtId="189" fontId="11" fillId="35" borderId="0" xfId="45" applyNumberFormat="1" applyFont="1" applyFill="1" applyBorder="1" applyAlignment="1" applyProtection="1">
      <alignment horizontal="left"/>
      <protection/>
    </xf>
    <xf numFmtId="0" fontId="9" fillId="35" borderId="0" xfId="0" applyFont="1" applyFill="1" applyAlignment="1">
      <alignment horizontal="left"/>
    </xf>
    <xf numFmtId="0" fontId="10" fillId="35" borderId="0" xfId="0" applyFont="1" applyFill="1" applyBorder="1" applyAlignment="1">
      <alignment horizontal="center"/>
    </xf>
    <xf numFmtId="0" fontId="15" fillId="35" borderId="0" xfId="0" applyFont="1" applyFill="1" applyBorder="1" applyAlignment="1">
      <alignment horizontal="right"/>
    </xf>
    <xf numFmtId="0" fontId="10" fillId="35" borderId="0" xfId="0" applyFont="1" applyFill="1" applyBorder="1" applyAlignment="1">
      <alignment horizontal="right"/>
    </xf>
    <xf numFmtId="0" fontId="9" fillId="35" borderId="0" xfId="0" applyFont="1" applyFill="1" applyBorder="1" applyAlignment="1">
      <alignment/>
    </xf>
    <xf numFmtId="0" fontId="9" fillId="35" borderId="0" xfId="0" applyFont="1" applyFill="1" applyBorder="1" applyAlignment="1">
      <alignment horizontal="right"/>
    </xf>
    <xf numFmtId="0" fontId="10" fillId="35" borderId="0" xfId="0" applyFont="1" applyFill="1" applyAlignment="1">
      <alignment horizontal="right"/>
    </xf>
    <xf numFmtId="49" fontId="9" fillId="35" borderId="0" xfId="0" applyNumberFormat="1" applyFont="1" applyFill="1" applyBorder="1" applyAlignment="1">
      <alignment horizontal="center"/>
    </xf>
    <xf numFmtId="15" fontId="9" fillId="35" borderId="0" xfId="0" applyNumberFormat="1" applyFont="1" applyFill="1" applyBorder="1" applyAlignment="1">
      <alignment horizontal="right"/>
    </xf>
    <xf numFmtId="49" fontId="9" fillId="35" borderId="0" xfId="0" applyNumberFormat="1" applyFont="1" applyFill="1" applyBorder="1" applyAlignment="1">
      <alignment horizontal="right"/>
    </xf>
    <xf numFmtId="16" fontId="9" fillId="35" borderId="0" xfId="0" applyNumberFormat="1" applyFont="1" applyFill="1" applyBorder="1" applyAlignment="1">
      <alignment horizontal="right"/>
    </xf>
    <xf numFmtId="16" fontId="9" fillId="35" borderId="0" xfId="0" applyNumberFormat="1" applyFont="1" applyFill="1" applyBorder="1" applyAlignment="1">
      <alignment horizontal="center"/>
    </xf>
    <xf numFmtId="0" fontId="10" fillId="35" borderId="0" xfId="0" applyFont="1" applyFill="1" applyBorder="1" applyAlignment="1">
      <alignment/>
    </xf>
    <xf numFmtId="0" fontId="14" fillId="35" borderId="0" xfId="0" applyFont="1" applyFill="1" applyAlignment="1">
      <alignment vertical="top"/>
    </xf>
    <xf numFmtId="0" fontId="10" fillId="35" borderId="0" xfId="0" applyFont="1" applyFill="1" applyAlignment="1">
      <alignment vertical="top"/>
    </xf>
    <xf numFmtId="0" fontId="10" fillId="35" borderId="0" xfId="0" applyFont="1" applyFill="1" applyBorder="1" applyAlignment="1">
      <alignment horizontal="center" vertical="top"/>
    </xf>
    <xf numFmtId="185" fontId="9" fillId="35" borderId="0" xfId="0" applyNumberFormat="1" applyFont="1" applyFill="1" applyAlignment="1">
      <alignment horizontal="right" vertical="top"/>
    </xf>
    <xf numFmtId="0" fontId="9" fillId="35" borderId="0" xfId="0" applyFont="1" applyFill="1" applyAlignment="1">
      <alignment horizontal="right" vertical="top"/>
    </xf>
    <xf numFmtId="185" fontId="10" fillId="35" borderId="0" xfId="42" applyNumberFormat="1" applyFont="1" applyFill="1" applyBorder="1" applyAlignment="1">
      <alignment horizontal="center"/>
    </xf>
    <xf numFmtId="185" fontId="9" fillId="35" borderId="0" xfId="42" applyNumberFormat="1" applyFont="1" applyFill="1" applyBorder="1" applyAlignment="1">
      <alignment horizontal="right"/>
    </xf>
    <xf numFmtId="185" fontId="10" fillId="35" borderId="0" xfId="42" applyNumberFormat="1" applyFont="1" applyFill="1" applyAlignment="1">
      <alignment/>
    </xf>
    <xf numFmtId="185" fontId="9" fillId="35" borderId="10" xfId="42" applyNumberFormat="1" applyFont="1" applyFill="1" applyBorder="1" applyAlignment="1">
      <alignment horizontal="right"/>
    </xf>
    <xf numFmtId="185" fontId="10" fillId="35" borderId="0" xfId="42" applyNumberFormat="1" applyFont="1" applyFill="1" applyBorder="1" applyAlignment="1">
      <alignment/>
    </xf>
    <xf numFmtId="0" fontId="10" fillId="35" borderId="0" xfId="0" applyFont="1" applyFill="1" applyAlignment="1" quotePrefix="1">
      <alignment horizontal="left"/>
    </xf>
    <xf numFmtId="0" fontId="10" fillId="35" borderId="0" xfId="0" applyFont="1" applyFill="1" applyAlignment="1">
      <alignment horizontal="left"/>
    </xf>
    <xf numFmtId="38" fontId="9" fillId="35" borderId="0" xfId="42" applyNumberFormat="1" applyFont="1" applyFill="1" applyBorder="1" applyAlignment="1">
      <alignment horizontal="right"/>
    </xf>
    <xf numFmtId="185" fontId="9" fillId="35" borderId="13" xfId="42" applyNumberFormat="1" applyFont="1" applyFill="1" applyBorder="1" applyAlignment="1">
      <alignment horizontal="right"/>
    </xf>
    <xf numFmtId="0" fontId="9" fillId="35" borderId="0" xfId="0" applyFont="1" applyFill="1" applyAlignment="1">
      <alignment/>
    </xf>
    <xf numFmtId="185" fontId="9" fillId="35" borderId="11" xfId="42" applyNumberFormat="1" applyFont="1" applyFill="1" applyBorder="1" applyAlignment="1">
      <alignment horizontal="right"/>
    </xf>
    <xf numFmtId="43" fontId="9" fillId="35" borderId="0" xfId="42" applyNumberFormat="1" applyFont="1" applyFill="1" applyBorder="1" applyAlignment="1" quotePrefix="1">
      <alignment horizontal="right"/>
    </xf>
    <xf numFmtId="0" fontId="10" fillId="35" borderId="0" xfId="0" applyFont="1" applyFill="1" applyAlignment="1" quotePrefix="1">
      <alignment/>
    </xf>
    <xf numFmtId="43" fontId="9" fillId="35" borderId="0" xfId="0" applyNumberFormat="1" applyFont="1" applyFill="1" applyBorder="1" applyAlignment="1">
      <alignment horizontal="right"/>
    </xf>
    <xf numFmtId="43" fontId="9" fillId="35" borderId="11" xfId="42" applyFont="1" applyFill="1" applyBorder="1" applyAlignment="1">
      <alignment horizontal="right"/>
    </xf>
    <xf numFmtId="43" fontId="16" fillId="35" borderId="0" xfId="42" applyFont="1" applyFill="1" applyBorder="1" applyAlignment="1">
      <alignment horizontal="right"/>
    </xf>
    <xf numFmtId="185" fontId="9" fillId="32" borderId="10" xfId="42" applyNumberFormat="1" applyFont="1" applyFill="1" applyBorder="1" applyAlignment="1">
      <alignment/>
    </xf>
    <xf numFmtId="185" fontId="9" fillId="34" borderId="0" xfId="42" applyNumberFormat="1" applyFont="1" applyFill="1" applyBorder="1" applyAlignment="1">
      <alignment horizontal="center"/>
    </xf>
    <xf numFmtId="185" fontId="9" fillId="32" borderId="0" xfId="42" applyNumberFormat="1" applyFont="1" applyFill="1" applyBorder="1" applyAlignment="1">
      <alignment horizontal="justify"/>
    </xf>
    <xf numFmtId="41" fontId="9" fillId="32" borderId="0" xfId="42" applyNumberFormat="1" applyFont="1" applyFill="1" applyBorder="1" applyAlignment="1">
      <alignment horizontal="center"/>
    </xf>
    <xf numFmtId="0" fontId="10" fillId="33" borderId="0" xfId="0" applyFont="1" applyFill="1" applyBorder="1" applyAlignment="1">
      <alignment/>
    </xf>
    <xf numFmtId="41" fontId="10" fillId="32" borderId="0" xfId="0" applyNumberFormat="1" applyFont="1" applyFill="1" applyBorder="1" applyAlignment="1">
      <alignment/>
    </xf>
    <xf numFmtId="41" fontId="9" fillId="33" borderId="0" xfId="42" applyNumberFormat="1" applyFont="1" applyFill="1" applyBorder="1" applyAlignment="1">
      <alignment horizontal="center"/>
    </xf>
    <xf numFmtId="41" fontId="9" fillId="32" borderId="0" xfId="0" applyNumberFormat="1" applyFont="1" applyFill="1" applyBorder="1" applyAlignment="1">
      <alignment/>
    </xf>
    <xf numFmtId="189" fontId="9" fillId="0" borderId="0" xfId="45" applyNumberFormat="1" applyFont="1" applyFill="1" applyBorder="1" applyAlignment="1" applyProtection="1">
      <alignment horizontal="left" wrapText="1"/>
      <protection/>
    </xf>
    <xf numFmtId="0" fontId="9" fillId="0" borderId="0" xfId="0" applyFont="1" applyFill="1" applyAlignment="1">
      <alignment horizontal="justify" wrapText="1"/>
    </xf>
    <xf numFmtId="0" fontId="9" fillId="35" borderId="0" xfId="0" applyFont="1" applyFill="1" applyAlignment="1">
      <alignment horizontal="justify" wrapText="1"/>
    </xf>
    <xf numFmtId="0" fontId="0" fillId="35" borderId="0" xfId="0" applyFill="1" applyAlignment="1">
      <alignment wrapText="1"/>
    </xf>
    <xf numFmtId="0" fontId="0" fillId="0" borderId="0" xfId="0" applyAlignment="1">
      <alignment wrapText="1"/>
    </xf>
    <xf numFmtId="0" fontId="14" fillId="0" borderId="0" xfId="0" applyFont="1" applyAlignment="1">
      <alignment horizontal="center"/>
    </xf>
    <xf numFmtId="0" fontId="9" fillId="0" borderId="0" xfId="0" applyFont="1" applyFill="1" applyAlignment="1">
      <alignment horizontal="justify"/>
    </xf>
    <xf numFmtId="0" fontId="10" fillId="0" borderId="0" xfId="0" applyFont="1" applyFill="1" applyAlignment="1">
      <alignment horizontal="justify" wrapText="1"/>
    </xf>
    <xf numFmtId="0" fontId="10" fillId="0" borderId="0" xfId="0" applyFont="1" applyFill="1" applyAlignment="1">
      <alignment horizontal="justify"/>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zerodec" xfId="44"/>
    <cellStyle name="Comma_Con B&amp;S 0698" xfId="45"/>
    <cellStyle name="Currency" xfId="46"/>
    <cellStyle name="Currency [0]" xfId="47"/>
    <cellStyle name="Currency1" xfId="48"/>
    <cellStyle name="Date" xfId="49"/>
    <cellStyle name="Dollar (zero dec)" xfId="50"/>
    <cellStyle name="Explanatory Text" xfId="51"/>
    <cellStyle name="Fixed" xfId="52"/>
    <cellStyle name="Followed Hyperlink" xfId="53"/>
    <cellStyle name="Good" xfId="54"/>
    <cellStyle name="Heading 1" xfId="55"/>
    <cellStyle name="Heading 2" xfId="56"/>
    <cellStyle name="Heading 3" xfId="57"/>
    <cellStyle name="Heading 4" xfId="58"/>
    <cellStyle name="HEADING1" xfId="59"/>
    <cellStyle name="HEADING2" xfId="60"/>
    <cellStyle name="Hyperlink" xfId="61"/>
    <cellStyle name="Input" xfId="62"/>
    <cellStyle name="Linked Cell" xfId="63"/>
    <cellStyle name="Neutral" xfId="64"/>
    <cellStyle name="Normal - Style1" xfId="65"/>
    <cellStyle name="Normal - Style2" xfId="66"/>
    <cellStyle name="Normal - Style3" xfId="67"/>
    <cellStyle name="Normal - Style4" xfId="68"/>
    <cellStyle name="Normal - Style5" xfId="69"/>
    <cellStyle name="Normal - Style6" xfId="70"/>
    <cellStyle name="Normal - Style7" xfId="71"/>
    <cellStyle name="Normal - Style8" xfId="72"/>
    <cellStyle name="Normal_Con B&amp;S 0698" xfId="73"/>
    <cellStyle name="Normal_Con P&amp;L 0698" xfId="74"/>
    <cellStyle name="Note"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count4\d\SHAH\CONSOL%20AC\YE%206.1999\June%2099%20from%20Wei%20Leong%20&amp;%20Amended%20final%20Audited%20Ac\SHAH\AABA&amp;C.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Backup\Quarter%20Reports\Consol%202013\Dec\EEB%20Consol%2031.03.201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TuckHoe\AppData\Local\Microsoft\Windows\INetCache\Content.Outlook\IPBBL11V\EEB%20Consol%2031.03.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count4\d\Kumar\Excel\Consol\AAB%20Consol%202001-06-B(PWC-W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mooiling\My%20Documents\Quarter%20Reports\Consol%202011\Mar'11\FBO%20Consol%2031.12.20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Qtrly%20Report_2010\4th%20Qtr_31.12.2010\worksheets\Worksheet%20DOH%20cashflow-%20consol%20DOH.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mooiling\My%20Documents\Quarter%20Reports\Consol%202011\Jun'11\FBO%20Consol%2030.06.201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mooiling\My%20Documents\Quarter%20Reports\Consol%202011\Mar'11\Worksheet%20DOH%20cashflow-%20consol%20DOH20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mooiling\My%20Documents\Quarter%20Reports\Consol%202010\Sep\Qrtly_Report_30.9.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ckup\Quarter%20Reports\Consol%202013\Dec\FBO%20Consol%2031.12.201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ckup\Quarter%20Reports\Consol%202013\Dec\FBO%20Consol%2031.03.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PI"/>
      <sheetName val="Balance Sheet"/>
      <sheetName val="Notes"/>
      <sheetName val="TB"/>
      <sheetName val="Profit &amp; Los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reakdown"/>
      <sheetName val="BS1"/>
      <sheetName val="PL"/>
      <sheetName val="CF"/>
      <sheetName val="2013"/>
      <sheetName val="SummaryAdj"/>
      <sheetName val="2012"/>
      <sheetName val="2011"/>
      <sheetName val="2010"/>
      <sheetName val="2009"/>
      <sheetName val="Adj1"/>
      <sheetName val="Adj2"/>
      <sheetName val="2002 &amp; 2003"/>
      <sheetName val="2004"/>
      <sheetName val="2005"/>
      <sheetName val="2006"/>
      <sheetName val="2007"/>
      <sheetName val="2008"/>
      <sheetName val="Goodwill 08"/>
      <sheetName val="Prepaid lease pymt"/>
      <sheetName val="Goodwill 07"/>
      <sheetName val="08 write off of COI - FBO"/>
      <sheetName val="Sheet1"/>
    </sheetNames>
    <sheetDataSet>
      <sheetData sheetId="3">
        <row r="19">
          <cell r="B19">
            <v>0</v>
          </cell>
        </row>
        <row r="32">
          <cell r="B32">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reakdown"/>
      <sheetName val="BS1"/>
      <sheetName val="PL"/>
      <sheetName val="CF"/>
      <sheetName val="2014"/>
      <sheetName val="SummaryAdj"/>
      <sheetName val="2013"/>
      <sheetName val="2012"/>
      <sheetName val="2011"/>
      <sheetName val="2010"/>
      <sheetName val="2009"/>
      <sheetName val="Adj1"/>
      <sheetName val="Adj2"/>
      <sheetName val="2002 &amp; 2003"/>
      <sheetName val="2004"/>
      <sheetName val="2005"/>
      <sheetName val="2006"/>
      <sheetName val="2007"/>
      <sheetName val="2008"/>
      <sheetName val="Goodwill 08"/>
      <sheetName val="Prepaid lease pymt"/>
      <sheetName val="Goodwill 07"/>
      <sheetName val="08 write off of COI - FBO"/>
      <sheetName val="Sheet1"/>
    </sheetNames>
    <sheetDataSet>
      <sheetData sheetId="1">
        <row r="10">
          <cell r="K10">
            <v>122833988</v>
          </cell>
        </row>
        <row r="11">
          <cell r="K11">
            <v>335001</v>
          </cell>
        </row>
        <row r="12">
          <cell r="K12">
            <v>110238037</v>
          </cell>
        </row>
        <row r="13">
          <cell r="K13">
            <v>524794</v>
          </cell>
        </row>
        <row r="14">
          <cell r="K14">
            <v>0</v>
          </cell>
        </row>
        <row r="15">
          <cell r="K15">
            <v>-53281429</v>
          </cell>
        </row>
        <row r="17">
          <cell r="K17">
            <v>9735</v>
          </cell>
        </row>
        <row r="18">
          <cell r="K18">
            <v>-22696</v>
          </cell>
        </row>
        <row r="19">
          <cell r="K19">
            <v>26663</v>
          </cell>
        </row>
        <row r="24">
          <cell r="K24">
            <v>14438067</v>
          </cell>
        </row>
        <row r="25">
          <cell r="K25">
            <v>32212</v>
          </cell>
        </row>
        <row r="26">
          <cell r="K26">
            <v>2087960</v>
          </cell>
        </row>
        <row r="30">
          <cell r="K30">
            <v>135227057</v>
          </cell>
        </row>
        <row r="34">
          <cell r="K34">
            <v>2000000</v>
          </cell>
        </row>
        <row r="35">
          <cell r="K35">
            <v>83607000</v>
          </cell>
        </row>
        <row r="36">
          <cell r="K36">
            <v>461768</v>
          </cell>
        </row>
        <row r="38">
          <cell r="K38">
            <v>6983009</v>
          </cell>
        </row>
        <row r="40">
          <cell r="K40">
            <v>45079960</v>
          </cell>
        </row>
        <row r="41">
          <cell r="K41">
            <v>5719437</v>
          </cell>
        </row>
        <row r="42">
          <cell r="K42">
            <v>9615465</v>
          </cell>
        </row>
        <row r="43">
          <cell r="K43">
            <v>12017453</v>
          </cell>
        </row>
        <row r="44">
          <cell r="K44">
            <v>1335063</v>
          </cell>
        </row>
        <row r="45">
          <cell r="K45">
            <v>3666487</v>
          </cell>
        </row>
        <row r="54">
          <cell r="K54">
            <v>889561</v>
          </cell>
        </row>
        <row r="55">
          <cell r="K55">
            <v>1404978</v>
          </cell>
        </row>
        <row r="56">
          <cell r="K56">
            <v>0</v>
          </cell>
        </row>
        <row r="61">
          <cell r="K61">
            <v>12300239</v>
          </cell>
        </row>
        <row r="62">
          <cell r="K62">
            <v>67948727</v>
          </cell>
        </row>
        <row r="63">
          <cell r="K63">
            <v>26653485</v>
          </cell>
        </row>
        <row r="64">
          <cell r="K64">
            <v>1535068</v>
          </cell>
        </row>
        <row r="65">
          <cell r="K65">
            <v>2263492</v>
          </cell>
        </row>
        <row r="66">
          <cell r="K66">
            <v>83895</v>
          </cell>
        </row>
        <row r="72">
          <cell r="K72">
            <v>0</v>
          </cell>
        </row>
      </sheetData>
      <sheetData sheetId="2">
        <row r="19">
          <cell r="L19">
            <v>8055119</v>
          </cell>
        </row>
        <row r="44">
          <cell r="L44">
            <v>761521</v>
          </cell>
        </row>
        <row r="95">
          <cell r="L95">
            <v>-8344677</v>
          </cell>
        </row>
        <row r="99">
          <cell r="L99">
            <v>-129108</v>
          </cell>
        </row>
        <row r="109">
          <cell r="L109">
            <v>-333120</v>
          </cell>
        </row>
      </sheetData>
      <sheetData sheetId="3">
        <row r="12">
          <cell r="B12">
            <v>859412</v>
          </cell>
        </row>
        <row r="16">
          <cell r="B16">
            <v>0</v>
          </cell>
        </row>
        <row r="18">
          <cell r="B18">
            <v>21165</v>
          </cell>
        </row>
        <row r="23">
          <cell r="B23">
            <v>0</v>
          </cell>
        </row>
        <row r="24">
          <cell r="B24">
            <v>3128</v>
          </cell>
        </row>
        <row r="32">
          <cell r="B32">
            <v>-750000</v>
          </cell>
        </row>
        <row r="34">
          <cell r="B34">
            <v>129108</v>
          </cell>
        </row>
        <row r="35">
          <cell r="B35">
            <v>-9206</v>
          </cell>
        </row>
        <row r="38">
          <cell r="B38">
            <v>-2354875</v>
          </cell>
        </row>
        <row r="39">
          <cell r="B39">
            <v>-28862</v>
          </cell>
        </row>
        <row r="40">
          <cell r="B40">
            <v>-29345</v>
          </cell>
        </row>
        <row r="41">
          <cell r="B41">
            <v>527456</v>
          </cell>
        </row>
        <row r="42">
          <cell r="B42">
            <v>-822527</v>
          </cell>
        </row>
        <row r="43">
          <cell r="B43">
            <v>1351126</v>
          </cell>
        </row>
        <row r="44">
          <cell r="B44">
            <v>-954713</v>
          </cell>
        </row>
        <row r="45">
          <cell r="B45">
            <v>-1013129</v>
          </cell>
        </row>
        <row r="48">
          <cell r="B48">
            <v>-407700</v>
          </cell>
        </row>
        <row r="53">
          <cell r="B53">
            <v>-2629</v>
          </cell>
        </row>
        <row r="56">
          <cell r="B56">
            <v>1600000</v>
          </cell>
        </row>
        <row r="60">
          <cell r="B60">
            <v>-27166</v>
          </cell>
        </row>
        <row r="61">
          <cell r="B61">
            <v>9206</v>
          </cell>
        </row>
        <row r="68">
          <cell r="B68">
            <v>0</v>
          </cell>
        </row>
        <row r="70">
          <cell r="B70">
            <v>-565801</v>
          </cell>
        </row>
        <row r="71">
          <cell r="B71">
            <v>-93240</v>
          </cell>
        </row>
        <row r="72">
          <cell r="B72">
            <v>-27258</v>
          </cell>
        </row>
        <row r="73">
          <cell r="B73">
            <v>0</v>
          </cell>
        </row>
        <row r="74">
          <cell r="B74">
            <v>-249132</v>
          </cell>
        </row>
        <row r="79">
          <cell r="B79">
            <v>3897105</v>
          </cell>
        </row>
        <row r="85">
          <cell r="B85">
            <v>889561</v>
          </cell>
        </row>
        <row r="86">
          <cell r="B86">
            <v>217659</v>
          </cell>
        </row>
        <row r="87">
          <cell r="B87">
            <v>1187319</v>
          </cell>
        </row>
        <row r="91">
          <cell r="B91">
            <v>-889561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 B&amp;S"/>
      <sheetName val="Con P&amp;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1"/>
      <sheetName val="Breakdown"/>
      <sheetName val="PL"/>
      <sheetName val="CF"/>
      <sheetName val="2010"/>
      <sheetName val="Adj1"/>
      <sheetName val="Adj2"/>
      <sheetName val="2002 &amp; 2003"/>
      <sheetName val="2004"/>
      <sheetName val="2005"/>
      <sheetName val="2006"/>
      <sheetName val="2007"/>
      <sheetName val="2008"/>
      <sheetName val="Goodwill 08"/>
      <sheetName val="2009"/>
      <sheetName val="SummaryAdj"/>
      <sheetName val="Prepaid lease pymt"/>
      <sheetName val="Goodwill 07"/>
      <sheetName val="08 write off of COI - FBO"/>
      <sheetName val="Sheet1"/>
    </sheetNames>
    <sheetDataSet>
      <sheetData sheetId="2">
        <row r="18">
          <cell r="L18">
            <v>54036689</v>
          </cell>
        </row>
        <row r="42">
          <cell r="L42">
            <v>1141110</v>
          </cell>
        </row>
        <row r="81">
          <cell r="L81">
            <v>291184878</v>
          </cell>
        </row>
        <row r="92">
          <cell r="L92">
            <v>-43265357</v>
          </cell>
        </row>
        <row r="96">
          <cell r="L96">
            <v>-2466858</v>
          </cell>
        </row>
        <row r="98">
          <cell r="L98">
            <v>193076</v>
          </cell>
        </row>
        <row r="106">
          <cell r="L106">
            <v>-2315278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1"/>
      <sheetName val="PL"/>
      <sheetName val="CF Dec 09"/>
      <sheetName val="CF Dec 10"/>
      <sheetName val="CF Sep 10"/>
      <sheetName val="CF June 10"/>
      <sheetName val="CF Mar 10"/>
    </sheetNames>
    <sheetDataSet>
      <sheetData sheetId="2">
        <row r="10">
          <cell r="B10">
            <v>291693</v>
          </cell>
        </row>
        <row r="12">
          <cell r="B12">
            <v>340451</v>
          </cell>
        </row>
        <row r="13">
          <cell r="B13">
            <v>582684</v>
          </cell>
        </row>
        <row r="15">
          <cell r="B15">
            <v>58974</v>
          </cell>
        </row>
        <row r="16">
          <cell r="B16">
            <v>17723</v>
          </cell>
        </row>
        <row r="17">
          <cell r="B17">
            <v>-93000</v>
          </cell>
        </row>
        <row r="19">
          <cell r="B19">
            <v>28638</v>
          </cell>
        </row>
        <row r="20">
          <cell r="B20">
            <v>-1087</v>
          </cell>
        </row>
        <row r="24">
          <cell r="B24">
            <v>-720146</v>
          </cell>
        </row>
        <row r="25">
          <cell r="B25">
            <v>-188352</v>
          </cell>
        </row>
        <row r="26">
          <cell r="B26">
            <v>-268855</v>
          </cell>
        </row>
        <row r="27">
          <cell r="B27">
            <v>103546</v>
          </cell>
        </row>
        <row r="30">
          <cell r="B30">
            <v>-18800</v>
          </cell>
        </row>
        <row r="36">
          <cell r="B36">
            <v>-23084</v>
          </cell>
        </row>
        <row r="37">
          <cell r="B37">
            <v>93000</v>
          </cell>
        </row>
        <row r="38">
          <cell r="B38">
            <v>1087</v>
          </cell>
        </row>
        <row r="43">
          <cell r="B43">
            <v>-58342</v>
          </cell>
        </row>
        <row r="44">
          <cell r="B44">
            <v>-28638</v>
          </cell>
        </row>
        <row r="45">
          <cell r="B45">
            <v>-139280</v>
          </cell>
        </row>
        <row r="51">
          <cell r="B51">
            <v>829896</v>
          </cell>
        </row>
        <row r="57">
          <cell r="B57">
            <v>25295</v>
          </cell>
        </row>
        <row r="58">
          <cell r="B58">
            <v>782813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1"/>
      <sheetName val="Breakdown"/>
      <sheetName val="PL"/>
      <sheetName val="CF"/>
      <sheetName val="2011"/>
      <sheetName val="SummaryAdj"/>
      <sheetName val="2010"/>
      <sheetName val="2009"/>
      <sheetName val="Adj1"/>
      <sheetName val="Adj2"/>
      <sheetName val="2002 &amp; 2003"/>
      <sheetName val="2004"/>
      <sheetName val="2005"/>
      <sheetName val="2006"/>
      <sheetName val="2007"/>
      <sheetName val="2008"/>
      <sheetName val="Goodwill 08"/>
      <sheetName val="Prepaid lease pymt"/>
      <sheetName val="Goodwill 07"/>
      <sheetName val="08 write off of COI - FBO"/>
      <sheetName val="Sheet1"/>
    </sheetNames>
    <sheetDataSet>
      <sheetData sheetId="3">
        <row r="12">
          <cell r="B12">
            <v>388874</v>
          </cell>
        </row>
        <row r="16">
          <cell r="B16">
            <v>20371.368000000002</v>
          </cell>
        </row>
        <row r="18">
          <cell r="B18">
            <v>53514</v>
          </cell>
        </row>
        <row r="19">
          <cell r="B19">
            <v>-60000</v>
          </cell>
        </row>
        <row r="20">
          <cell r="B20">
            <v>0</v>
          </cell>
        </row>
        <row r="22">
          <cell r="B22">
            <v>2256</v>
          </cell>
        </row>
        <row r="24">
          <cell r="B24">
            <v>5000000</v>
          </cell>
        </row>
        <row r="27">
          <cell r="B27">
            <v>0</v>
          </cell>
        </row>
        <row r="28">
          <cell r="B28">
            <v>0</v>
          </cell>
        </row>
        <row r="32">
          <cell r="B32">
            <v>-1013586</v>
          </cell>
        </row>
        <row r="33">
          <cell r="B33">
            <v>620067</v>
          </cell>
        </row>
        <row r="34">
          <cell r="B34">
            <v>-33165</v>
          </cell>
        </row>
        <row r="37">
          <cell r="B37">
            <v>-187156</v>
          </cell>
        </row>
        <row r="38">
          <cell r="B38">
            <v>-32704</v>
          </cell>
        </row>
        <row r="39">
          <cell r="B39">
            <v>1450862</v>
          </cell>
        </row>
        <row r="40">
          <cell r="B40">
            <v>-1751434</v>
          </cell>
        </row>
        <row r="41">
          <cell r="B41">
            <v>-386397</v>
          </cell>
        </row>
        <row r="42">
          <cell r="B42">
            <v>599947</v>
          </cell>
        </row>
        <row r="43">
          <cell r="B43">
            <v>471165</v>
          </cell>
        </row>
        <row r="44">
          <cell r="B44">
            <v>-4351925</v>
          </cell>
        </row>
        <row r="47">
          <cell r="B47">
            <v>-128752</v>
          </cell>
        </row>
        <row r="52">
          <cell r="B52">
            <v>-26346</v>
          </cell>
        </row>
        <row r="53">
          <cell r="B53">
            <v>50604</v>
          </cell>
        </row>
        <row r="60">
          <cell r="B60">
            <v>33165</v>
          </cell>
        </row>
        <row r="62">
          <cell r="B62">
            <v>6376278</v>
          </cell>
        </row>
        <row r="67">
          <cell r="B67">
            <v>-1136739</v>
          </cell>
        </row>
        <row r="68">
          <cell r="B68">
            <v>-620067</v>
          </cell>
        </row>
        <row r="69">
          <cell r="B69">
            <v>-232973</v>
          </cell>
        </row>
        <row r="70">
          <cell r="B70">
            <v>-7500000</v>
          </cell>
        </row>
        <row r="71">
          <cell r="B71">
            <v>-31250</v>
          </cell>
        </row>
        <row r="76">
          <cell r="B76">
            <v>7986117</v>
          </cell>
        </row>
        <row r="82">
          <cell r="B82">
            <v>2946571</v>
          </cell>
        </row>
        <row r="83">
          <cell r="B83">
            <v>206137</v>
          </cell>
        </row>
        <row r="84">
          <cell r="B84">
            <v>4633124</v>
          </cell>
        </row>
        <row r="85">
          <cell r="B85">
            <v>-18329</v>
          </cell>
        </row>
        <row r="88">
          <cell r="B88">
            <v>-812441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1"/>
      <sheetName val="PL"/>
      <sheetName val="CF Mar 11"/>
      <sheetName val="CF Dec 10"/>
      <sheetName val="CF Sep 10"/>
      <sheetName val="CF June 10"/>
      <sheetName val="CF Mar 10"/>
      <sheetName val="CF Dec 09"/>
    </sheetNames>
    <sheetDataSet>
      <sheetData sheetId="2">
        <row r="10">
          <cell r="B10">
            <v>41751</v>
          </cell>
        </row>
        <row r="12">
          <cell r="B12">
            <v>91305</v>
          </cell>
        </row>
        <row r="13">
          <cell r="B13">
            <v>0</v>
          </cell>
        </row>
        <row r="16">
          <cell r="B16">
            <v>0</v>
          </cell>
        </row>
        <row r="19">
          <cell r="B19">
            <v>16617</v>
          </cell>
        </row>
        <row r="20">
          <cell r="B20">
            <v>0</v>
          </cell>
        </row>
        <row r="24">
          <cell r="B24">
            <v>-972141</v>
          </cell>
        </row>
        <row r="25">
          <cell r="B25">
            <v>285018</v>
          </cell>
        </row>
        <row r="26">
          <cell r="B26">
            <v>321418</v>
          </cell>
        </row>
        <row r="27">
          <cell r="B27">
            <v>280709</v>
          </cell>
        </row>
        <row r="31">
          <cell r="B31">
            <v>-12000</v>
          </cell>
        </row>
        <row r="36">
          <cell r="B36">
            <v>-4607</v>
          </cell>
        </row>
        <row r="38">
          <cell r="B38">
            <v>0</v>
          </cell>
        </row>
        <row r="43">
          <cell r="B43">
            <v>-14235</v>
          </cell>
        </row>
        <row r="44">
          <cell r="B44">
            <v>-16617</v>
          </cell>
        </row>
        <row r="45">
          <cell r="B45">
            <v>-40733</v>
          </cell>
        </row>
        <row r="51">
          <cell r="B51">
            <v>208233</v>
          </cell>
        </row>
        <row r="57">
          <cell r="B57">
            <v>26233</v>
          </cell>
        </row>
        <row r="58">
          <cell r="B58">
            <v>158485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densed BS"/>
      <sheetName val="Condensed IS"/>
      <sheetName val="Condensed Equity"/>
      <sheetName val="Condensed CF"/>
    </sheetNames>
    <sheetDataSet>
      <sheetData sheetId="1">
        <row r="14">
          <cell r="I14">
            <v>40241294</v>
          </cell>
        </row>
        <row r="24">
          <cell r="I24">
            <v>222463</v>
          </cell>
        </row>
        <row r="28">
          <cell r="I28">
            <v>27624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S1"/>
      <sheetName val="Breakdown"/>
      <sheetName val="PL"/>
      <sheetName val="CF"/>
      <sheetName val="2011"/>
      <sheetName val="SummaryAdj"/>
      <sheetName val="2010"/>
      <sheetName val="2009"/>
      <sheetName val="Adj1"/>
      <sheetName val="Adj2"/>
      <sheetName val="2002 &amp; 2003"/>
      <sheetName val="2004"/>
      <sheetName val="2005"/>
      <sheetName val="2006"/>
      <sheetName val="2007"/>
      <sheetName val="2008"/>
      <sheetName val="Goodwill 08"/>
      <sheetName val="Prepaid lease pymt"/>
      <sheetName val="Goodwill 07"/>
      <sheetName val="08 write off of COI - FBO"/>
      <sheetName val="Sheet1"/>
    </sheetNames>
    <sheetDataSet>
      <sheetData sheetId="2">
        <row r="18">
          <cell r="L18">
            <v>83336680</v>
          </cell>
        </row>
        <row r="21">
          <cell r="L21">
            <v>82618</v>
          </cell>
        </row>
        <row r="43">
          <cell r="L43">
            <v>16146164</v>
          </cell>
        </row>
        <row r="45">
          <cell r="Q45">
            <v>-45099</v>
          </cell>
        </row>
        <row r="52">
          <cell r="L52">
            <v>-10612898</v>
          </cell>
        </row>
        <row r="59">
          <cell r="Q59">
            <v>-4719</v>
          </cell>
        </row>
        <row r="61">
          <cell r="L61">
            <v>-709610</v>
          </cell>
        </row>
        <row r="68">
          <cell r="L68">
            <v>-95844</v>
          </cell>
        </row>
        <row r="99">
          <cell r="L99">
            <v>-901443</v>
          </cell>
        </row>
        <row r="107">
          <cell r="L107">
            <v>32918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S1"/>
      <sheetName val="Breakdown"/>
      <sheetName val="PL"/>
      <sheetName val="CF"/>
      <sheetName val="2012"/>
      <sheetName val="SummaryAdj"/>
      <sheetName val="2011"/>
      <sheetName val="2010"/>
      <sheetName val="2009"/>
      <sheetName val="Adj1"/>
      <sheetName val="Adj2"/>
      <sheetName val="2002 &amp; 2003"/>
      <sheetName val="2004"/>
      <sheetName val="2005"/>
      <sheetName val="2006"/>
      <sheetName val="2007"/>
      <sheetName val="2008"/>
      <sheetName val="Goodwill 08"/>
      <sheetName val="Prepaid lease pymt"/>
      <sheetName val="Goodwill 07"/>
      <sheetName val="08 write off of COI - FBO"/>
      <sheetName val="Sheet1"/>
    </sheetNames>
    <sheetDataSet>
      <sheetData sheetId="0">
        <row r="30">
          <cell r="K30">
            <v>0</v>
          </cell>
        </row>
        <row r="70">
          <cell r="K70">
            <v>0</v>
          </cell>
        </row>
        <row r="72">
          <cell r="K7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ransitionEvaluation="1" transitionEntry="1">
    <tabColor indexed="26"/>
    <pageSetUpPr fitToPage="1"/>
  </sheetPr>
  <dimension ref="A1:E89"/>
  <sheetViews>
    <sheetView showGridLines="0" view="pageBreakPreview" zoomScaleSheetLayoutView="100" zoomScalePageLayoutView="0" workbookViewId="0" topLeftCell="A1">
      <pane xSplit="1" ySplit="9" topLeftCell="B24" activePane="bottomRight" state="frozen"/>
      <selection pane="topLeft" activeCell="D67" sqref="D67"/>
      <selection pane="topRight" activeCell="D67" sqref="D67"/>
      <selection pane="bottomLeft" activeCell="D67" sqref="D67"/>
      <selection pane="bottomRight" activeCell="B24" sqref="B24"/>
    </sheetView>
  </sheetViews>
  <sheetFormatPr defaultColWidth="12.7109375" defaultRowHeight="12.75"/>
  <cols>
    <col min="1" max="1" width="54.28125" style="32" customWidth="1"/>
    <col min="2" max="2" width="6.57421875" style="32" customWidth="1"/>
    <col min="3" max="3" width="15.140625" style="33" bestFit="1" customWidth="1"/>
    <col min="4" max="4" width="5.7109375" style="14" customWidth="1"/>
    <col min="5" max="5" width="15.140625" style="14" bestFit="1" customWidth="1"/>
    <col min="6" max="6" width="14.00390625" style="14" bestFit="1" customWidth="1"/>
    <col min="7" max="16384" width="12.7109375" style="14" customWidth="1"/>
  </cols>
  <sheetData>
    <row r="1" spans="1:5" ht="15.75">
      <c r="A1" s="15" t="s">
        <v>179</v>
      </c>
      <c r="B1" s="15"/>
      <c r="C1" s="236"/>
      <c r="E1" s="13"/>
    </row>
    <row r="2" spans="1:5" ht="15.75">
      <c r="A2" s="15" t="s">
        <v>200</v>
      </c>
      <c r="B2" s="15"/>
      <c r="C2" s="236"/>
      <c r="E2" s="13"/>
    </row>
    <row r="3" spans="1:3" ht="15.75">
      <c r="A3" s="16"/>
      <c r="B3" s="16"/>
      <c r="C3" s="236"/>
    </row>
    <row r="4" spans="1:5" ht="15.75">
      <c r="A4" s="341" t="s">
        <v>54</v>
      </c>
      <c r="B4" s="341"/>
      <c r="C4" s="341"/>
      <c r="D4" s="341"/>
      <c r="E4" s="341"/>
    </row>
    <row r="5" spans="3:5" ht="15.75">
      <c r="C5" s="76"/>
      <c r="D5" s="76"/>
      <c r="E5" s="76"/>
    </row>
    <row r="6" spans="1:5" s="13" customFormat="1" ht="15.75">
      <c r="A6" s="9"/>
      <c r="B6" s="9"/>
      <c r="C6" s="46" t="s">
        <v>9</v>
      </c>
      <c r="E6" s="46" t="s">
        <v>9</v>
      </c>
    </row>
    <row r="7" spans="1:5" s="13" customFormat="1" ht="15.75" customHeight="1">
      <c r="A7" s="9"/>
      <c r="B7" s="9"/>
      <c r="C7" s="47" t="s">
        <v>201</v>
      </c>
      <c r="D7" s="25"/>
      <c r="E7" s="47" t="s">
        <v>190</v>
      </c>
    </row>
    <row r="8" spans="1:5" s="13" customFormat="1" ht="15.75">
      <c r="A8" s="9"/>
      <c r="B8" s="9"/>
      <c r="C8" s="48" t="s">
        <v>8</v>
      </c>
      <c r="E8" s="48" t="s">
        <v>8</v>
      </c>
    </row>
    <row r="9" spans="1:5" s="13" customFormat="1" ht="15.75">
      <c r="A9" s="9"/>
      <c r="B9" s="9"/>
      <c r="C9" s="7" t="s">
        <v>10</v>
      </c>
      <c r="E9" s="7" t="s">
        <v>86</v>
      </c>
    </row>
    <row r="10" spans="1:5" s="13" customFormat="1" ht="15.75">
      <c r="A10" s="10" t="s">
        <v>11</v>
      </c>
      <c r="B10" s="10"/>
      <c r="C10" s="7"/>
      <c r="E10" s="7"/>
    </row>
    <row r="11" spans="1:5" s="12" customFormat="1" ht="15.75">
      <c r="A11" s="11" t="s">
        <v>23</v>
      </c>
      <c r="B11" s="11"/>
      <c r="C11" s="53"/>
      <c r="E11" s="53"/>
    </row>
    <row r="12" spans="1:5" s="12" customFormat="1" ht="15.75">
      <c r="A12" s="17" t="s">
        <v>12</v>
      </c>
      <c r="B12" s="17"/>
      <c r="C12" s="11">
        <f>'[11]BS1'!$K$30</f>
        <v>135227057</v>
      </c>
      <c r="E12" s="11">
        <v>136083841</v>
      </c>
    </row>
    <row r="13" spans="1:5" s="12" customFormat="1" ht="15.75">
      <c r="A13" s="17" t="s">
        <v>13</v>
      </c>
      <c r="B13" s="17"/>
      <c r="C13" s="11">
        <f>'[11]BS1'!$K$35</f>
        <v>83607000</v>
      </c>
      <c r="E13" s="11">
        <v>83607000</v>
      </c>
    </row>
    <row r="14" spans="1:5" s="12" customFormat="1" ht="15.75">
      <c r="A14" s="17" t="s">
        <v>68</v>
      </c>
      <c r="B14" s="17"/>
      <c r="C14" s="11">
        <f>'[11]BS1'!$K$38</f>
        <v>6983009</v>
      </c>
      <c r="E14" s="11">
        <v>7004176</v>
      </c>
    </row>
    <row r="15" spans="1:5" s="12" customFormat="1" ht="15.75">
      <c r="A15" s="17" t="s">
        <v>14</v>
      </c>
      <c r="B15" s="17"/>
      <c r="C15" s="11">
        <f>'[11]BS1'!$K$36</f>
        <v>461768</v>
      </c>
      <c r="E15" s="11">
        <v>435105</v>
      </c>
    </row>
    <row r="16" spans="1:5" s="12" customFormat="1" ht="15.75">
      <c r="A16" s="17" t="s">
        <v>30</v>
      </c>
      <c r="B16" s="17"/>
      <c r="C16" s="11">
        <f>'[11]BS1'!$K$34</f>
        <v>2000000</v>
      </c>
      <c r="E16" s="11">
        <v>2000000</v>
      </c>
    </row>
    <row r="17" spans="1:5" s="12" customFormat="1" ht="15.75" hidden="1">
      <c r="A17" s="17" t="s">
        <v>15</v>
      </c>
      <c r="B17" s="17"/>
      <c r="C17" s="11">
        <f>'[9]BS1'!$K$30</f>
        <v>0</v>
      </c>
      <c r="E17" s="11">
        <v>0</v>
      </c>
    </row>
    <row r="18" spans="1:5" s="12" customFormat="1" ht="15.75" hidden="1">
      <c r="A18" s="12" t="s">
        <v>16</v>
      </c>
      <c r="C18" s="11">
        <v>0</v>
      </c>
      <c r="E18" s="11">
        <v>0</v>
      </c>
    </row>
    <row r="19" spans="1:5" s="12" customFormat="1" ht="15.75">
      <c r="A19" s="11" t="s">
        <v>25</v>
      </c>
      <c r="B19" s="11"/>
      <c r="C19" s="235">
        <f>SUM(C12:C18)</f>
        <v>228278834</v>
      </c>
      <c r="E19" s="235">
        <f>SUM(E12:E18)</f>
        <v>229130122</v>
      </c>
    </row>
    <row r="20" spans="3:5" s="12" customFormat="1" ht="15.75">
      <c r="C20" s="237"/>
      <c r="E20" s="237"/>
    </row>
    <row r="21" spans="1:5" s="12" customFormat="1" ht="15.75">
      <c r="A21" s="11" t="s">
        <v>17</v>
      </c>
      <c r="B21" s="11"/>
      <c r="C21" s="237"/>
      <c r="E21" s="237"/>
    </row>
    <row r="22" spans="1:5" s="12" customFormat="1" ht="15.75">
      <c r="A22" s="17" t="s">
        <v>32</v>
      </c>
      <c r="B22" s="17"/>
      <c r="C22" s="237">
        <f>'[11]BS1'!$K$40</f>
        <v>45079960</v>
      </c>
      <c r="E22" s="237">
        <v>42725085</v>
      </c>
    </row>
    <row r="23" spans="1:5" s="12" customFormat="1" ht="15.75">
      <c r="A23" s="17" t="s">
        <v>18</v>
      </c>
      <c r="B23" s="17"/>
      <c r="C23" s="237">
        <f>'[11]BS1'!$K$41</f>
        <v>5719437</v>
      </c>
      <c r="E23" s="237">
        <v>5690575</v>
      </c>
    </row>
    <row r="24" spans="1:5" s="12" customFormat="1" ht="15.75">
      <c r="A24" s="17" t="s">
        <v>15</v>
      </c>
      <c r="B24" s="17"/>
      <c r="C24" s="237">
        <f>'[11]BS1'!$K$45</f>
        <v>3666487</v>
      </c>
      <c r="E24" s="237">
        <v>3637142</v>
      </c>
    </row>
    <row r="25" spans="1:5" s="12" customFormat="1" ht="15.75">
      <c r="A25" s="17" t="s">
        <v>38</v>
      </c>
      <c r="B25" s="17"/>
      <c r="C25" s="237">
        <f>'[11]BS1'!$K$42+'[11]BS1'!$K$43+1</f>
        <v>21632919</v>
      </c>
      <c r="E25" s="237">
        <f>20694681+646292</f>
        <v>21340973</v>
      </c>
    </row>
    <row r="26" spans="1:5" s="12" customFormat="1" ht="15.75">
      <c r="A26" s="12" t="s">
        <v>33</v>
      </c>
      <c r="C26" s="237">
        <f>'[11]BS1'!$K$44</f>
        <v>1335063</v>
      </c>
      <c r="E26" s="237">
        <v>1133483</v>
      </c>
    </row>
    <row r="27" spans="1:5" s="12" customFormat="1" ht="15.75">
      <c r="A27" s="12" t="s">
        <v>42</v>
      </c>
      <c r="C27" s="237">
        <f>'[11]BS1'!$K$54</f>
        <v>889561</v>
      </c>
      <c r="E27" s="237">
        <v>889561</v>
      </c>
    </row>
    <row r="28" spans="1:5" s="12" customFormat="1" ht="15.75">
      <c r="A28" s="12" t="s">
        <v>41</v>
      </c>
      <c r="C28" s="237">
        <f>'[11]BS1'!$K$55</f>
        <v>1404978</v>
      </c>
      <c r="E28" s="237">
        <v>3965392</v>
      </c>
    </row>
    <row r="29" spans="1:5" s="12" customFormat="1" ht="15.75">
      <c r="A29" s="10" t="s">
        <v>24</v>
      </c>
      <c r="B29" s="10"/>
      <c r="C29" s="238">
        <f>SUM(C22:C28)</f>
        <v>79728405</v>
      </c>
      <c r="D29" s="11"/>
      <c r="E29" s="238">
        <f>SUM(E22:E28)</f>
        <v>79382211</v>
      </c>
    </row>
    <row r="30" spans="1:5" s="12" customFormat="1" ht="15.75">
      <c r="A30" s="10"/>
      <c r="B30" s="10"/>
      <c r="C30" s="239"/>
      <c r="D30" s="11"/>
      <c r="E30" s="239"/>
    </row>
    <row r="31" spans="1:5" s="12" customFormat="1" ht="15.75">
      <c r="A31" s="18" t="s">
        <v>31</v>
      </c>
      <c r="B31" s="18"/>
      <c r="C31" s="237">
        <f>'[11]BS1'!$K$56</f>
        <v>0</v>
      </c>
      <c r="E31" s="237">
        <v>850000</v>
      </c>
    </row>
    <row r="32" spans="1:5" s="12" customFormat="1" ht="15.75">
      <c r="A32" s="10"/>
      <c r="B32" s="10"/>
      <c r="C32" s="235">
        <f>SUM(C29:C31)</f>
        <v>79728405</v>
      </c>
      <c r="D32" s="11"/>
      <c r="E32" s="235">
        <f>SUM(E29:E31)</f>
        <v>80232211</v>
      </c>
    </row>
    <row r="33" spans="1:5" s="12" customFormat="1" ht="16.5" thickBot="1">
      <c r="A33" s="20" t="s">
        <v>43</v>
      </c>
      <c r="B33" s="20"/>
      <c r="C33" s="240">
        <f>C19+C32</f>
        <v>308007239</v>
      </c>
      <c r="E33" s="240">
        <f>E19+E32</f>
        <v>309362333</v>
      </c>
    </row>
    <row r="34" spans="3:5" s="12" customFormat="1" ht="16.5" thickTop="1">
      <c r="C34" s="11"/>
      <c r="E34" s="11"/>
    </row>
    <row r="35" spans="1:5" s="12" customFormat="1" ht="15.75">
      <c r="A35" s="45" t="s">
        <v>35</v>
      </c>
      <c r="B35" s="45"/>
      <c r="C35" s="10"/>
      <c r="E35" s="10"/>
    </row>
    <row r="36" spans="1:5" s="12" customFormat="1" ht="15.75">
      <c r="A36" s="11" t="s">
        <v>81</v>
      </c>
      <c r="B36" s="11"/>
      <c r="C36" s="10"/>
      <c r="E36" s="10"/>
    </row>
    <row r="37" spans="1:5" s="12" customFormat="1" ht="15.75">
      <c r="A37" s="12" t="s">
        <v>40</v>
      </c>
      <c r="C37" s="237">
        <f>'[11]BS1'!$K$10</f>
        <v>122833988</v>
      </c>
      <c r="E37" s="237">
        <v>122833988</v>
      </c>
    </row>
    <row r="38" spans="1:5" s="12" customFormat="1" ht="15.75">
      <c r="A38" s="12" t="s">
        <v>197</v>
      </c>
      <c r="C38" s="237">
        <f>'[11]BS1'!$K$11</f>
        <v>335001</v>
      </c>
      <c r="E38" s="237">
        <v>335001</v>
      </c>
    </row>
    <row r="39" spans="1:5" s="12" customFormat="1" ht="15.75">
      <c r="A39" s="12" t="s">
        <v>67</v>
      </c>
      <c r="C39" s="239">
        <f>'[11]BS1'!$K$12+'[11]BS1'!$K$13+'[11]BS1'!$K$15+'[11]BS1'!$K$17+'[11]BS1'!$K$18+'[11]BS1'!$K$19+1+'[11]BS1'!$K$14</f>
        <v>57495105</v>
      </c>
      <c r="E39" s="239">
        <v>57458707</v>
      </c>
    </row>
    <row r="40" spans="1:5" s="12" customFormat="1" ht="15.75">
      <c r="A40" s="11" t="s">
        <v>26</v>
      </c>
      <c r="B40" s="11"/>
      <c r="C40" s="235">
        <f>SUM(C37:C39)</f>
        <v>180664094</v>
      </c>
      <c r="E40" s="235">
        <f>SUM(E37:E39)</f>
        <v>180627696</v>
      </c>
    </row>
    <row r="41" spans="1:5" s="12" customFormat="1" ht="15.75">
      <c r="A41" s="11"/>
      <c r="B41" s="11"/>
      <c r="C41" s="53"/>
      <c r="D41" s="54"/>
      <c r="E41" s="53"/>
    </row>
    <row r="42" spans="1:5" s="12" customFormat="1" ht="15.75">
      <c r="A42" s="11" t="s">
        <v>44</v>
      </c>
      <c r="B42" s="11"/>
      <c r="C42" s="10"/>
      <c r="E42" s="10"/>
    </row>
    <row r="43" spans="1:5" s="12" customFormat="1" ht="15.75">
      <c r="A43" s="17" t="s">
        <v>46</v>
      </c>
      <c r="B43" s="17"/>
      <c r="C43" s="10">
        <f>'[11]BS1'!$K$25</f>
        <v>32212</v>
      </c>
      <c r="E43" s="10">
        <v>53730</v>
      </c>
    </row>
    <row r="44" spans="1:5" s="12" customFormat="1" ht="15.75">
      <c r="A44" s="12" t="s">
        <v>22</v>
      </c>
      <c r="C44" s="10">
        <f>'[11]BS1'!$K$26</f>
        <v>2087960</v>
      </c>
      <c r="E44" s="10">
        <v>2356951</v>
      </c>
    </row>
    <row r="45" spans="1:5" s="12" customFormat="1" ht="15.75">
      <c r="A45" s="18" t="s">
        <v>34</v>
      </c>
      <c r="B45" s="18"/>
      <c r="C45" s="51">
        <f>'[11]BS1'!$K$24</f>
        <v>14438067</v>
      </c>
      <c r="E45" s="51">
        <v>14311067</v>
      </c>
    </row>
    <row r="46" spans="1:5" s="12" customFormat="1" ht="15.75">
      <c r="A46" s="10" t="s">
        <v>45</v>
      </c>
      <c r="B46" s="10"/>
      <c r="C46" s="49">
        <f>SUM(C43:C45)</f>
        <v>16558239</v>
      </c>
      <c r="E46" s="49">
        <f>SUM(E43:E45)</f>
        <v>16721748</v>
      </c>
    </row>
    <row r="47" spans="1:5" s="12" customFormat="1" ht="15.75">
      <c r="A47" s="10"/>
      <c r="B47" s="10"/>
      <c r="C47" s="11"/>
      <c r="E47" s="11"/>
    </row>
    <row r="48" spans="1:5" s="12" customFormat="1" ht="15.75">
      <c r="A48" s="10" t="s">
        <v>19</v>
      </c>
      <c r="B48" s="10"/>
      <c r="C48" s="10"/>
      <c r="E48" s="10"/>
    </row>
    <row r="49" spans="1:5" s="12" customFormat="1" ht="15.75">
      <c r="A49" s="17" t="s">
        <v>39</v>
      </c>
      <c r="B49" s="17"/>
      <c r="C49" s="10">
        <f>'[11]BS1'!$K$61+'[11]BS1'!$K$62</f>
        <v>80248966</v>
      </c>
      <c r="E49" s="10">
        <f>79816685</f>
        <v>79816685</v>
      </c>
    </row>
    <row r="50" spans="1:5" s="12" customFormat="1" ht="15.75">
      <c r="A50" s="17" t="s">
        <v>47</v>
      </c>
      <c r="B50" s="17"/>
      <c r="C50" s="10">
        <f>'[11]BS1'!$K$63</f>
        <v>26653485</v>
      </c>
      <c r="E50" s="10">
        <v>27666614</v>
      </c>
    </row>
    <row r="51" spans="1:5" s="12" customFormat="1" ht="15.75">
      <c r="A51" s="17" t="s">
        <v>46</v>
      </c>
      <c r="B51" s="17"/>
      <c r="C51" s="10">
        <f>'[11]BS1'!$K$66</f>
        <v>83895</v>
      </c>
      <c r="E51" s="10">
        <v>89635</v>
      </c>
    </row>
    <row r="52" spans="1:5" s="12" customFormat="1" ht="15.75">
      <c r="A52" s="17" t="s">
        <v>21</v>
      </c>
      <c r="B52" s="17"/>
      <c r="C52" s="10">
        <f>'[11]BS1'!$K$64</f>
        <v>1535068</v>
      </c>
      <c r="E52" s="10">
        <v>1784200</v>
      </c>
    </row>
    <row r="53" spans="1:5" s="12" customFormat="1" ht="15.75" hidden="1">
      <c r="A53" s="17" t="s">
        <v>20</v>
      </c>
      <c r="B53" s="17"/>
      <c r="C53" s="10">
        <f>'[9]BS1'!$K$70+'[9]BS1'!$K$72</f>
        <v>0</v>
      </c>
      <c r="E53" s="10">
        <v>0</v>
      </c>
    </row>
    <row r="54" spans="1:5" s="12" customFormat="1" ht="15.75">
      <c r="A54" s="17" t="s">
        <v>37</v>
      </c>
      <c r="B54" s="17"/>
      <c r="C54" s="10">
        <f>'[11]BS1'!$K$65</f>
        <v>2263492</v>
      </c>
      <c r="E54" s="10">
        <f>95453+2560302</f>
        <v>2655755</v>
      </c>
    </row>
    <row r="55" spans="1:5" s="12" customFormat="1" ht="15.75">
      <c r="A55" s="17" t="s">
        <v>48</v>
      </c>
      <c r="B55" s="17"/>
      <c r="C55" s="237">
        <f>'[11]BS1'!$K$72</f>
        <v>0</v>
      </c>
      <c r="E55" s="237">
        <v>0</v>
      </c>
    </row>
    <row r="56" spans="1:5" s="12" customFormat="1" ht="15.75">
      <c r="A56" s="10" t="s">
        <v>27</v>
      </c>
      <c r="B56" s="10"/>
      <c r="C56" s="66">
        <f>SUM(C49:C55)</f>
        <v>110784906</v>
      </c>
      <c r="E56" s="66">
        <f>SUM(E49:E55)</f>
        <v>112012889</v>
      </c>
    </row>
    <row r="57" spans="1:5" s="12" customFormat="1" ht="15.75">
      <c r="A57" s="17"/>
      <c r="B57" s="10"/>
      <c r="C57" s="52"/>
      <c r="E57" s="52"/>
    </row>
    <row r="58" spans="1:5" s="12" customFormat="1" ht="15.75">
      <c r="A58" s="17"/>
      <c r="B58" s="17"/>
      <c r="C58" s="52">
        <f>C56</f>
        <v>110784906</v>
      </c>
      <c r="E58" s="52">
        <f>E56</f>
        <v>112012889</v>
      </c>
    </row>
    <row r="59" spans="1:5" s="12" customFormat="1" ht="15.75">
      <c r="A59" s="10" t="s">
        <v>28</v>
      </c>
      <c r="B59" s="10"/>
      <c r="C59" s="52">
        <f>C46+C56</f>
        <v>127343145</v>
      </c>
      <c r="E59" s="52">
        <f>E46+E56</f>
        <v>128734637</v>
      </c>
    </row>
    <row r="60" spans="1:5" s="12" customFormat="1" ht="16.5" thickBot="1">
      <c r="A60" s="10" t="s">
        <v>49</v>
      </c>
      <c r="B60" s="10"/>
      <c r="C60" s="50">
        <f>C40+C59</f>
        <v>308007239</v>
      </c>
      <c r="E60" s="50">
        <f>E40+E59</f>
        <v>309362333</v>
      </c>
    </row>
    <row r="61" spans="1:2" s="12" customFormat="1" ht="16.5" thickTop="1">
      <c r="A61" s="10"/>
      <c r="B61" s="10"/>
    </row>
    <row r="62" spans="1:5" ht="15.75">
      <c r="A62" s="22" t="s">
        <v>29</v>
      </c>
      <c r="B62" s="22"/>
      <c r="C62" s="11">
        <f>C40/C37*100/2</f>
        <v>73.53994482374048</v>
      </c>
      <c r="D62" s="65"/>
      <c r="E62" s="11">
        <v>72.66203106857937</v>
      </c>
    </row>
    <row r="63" spans="1:3" ht="15.75">
      <c r="A63" s="14"/>
      <c r="B63" s="14"/>
      <c r="C63" s="13"/>
    </row>
    <row r="64" spans="1:5" ht="15.75" customHeight="1">
      <c r="A64" s="342" t="s">
        <v>202</v>
      </c>
      <c r="B64" s="342"/>
      <c r="C64" s="342"/>
      <c r="D64" s="342"/>
      <c r="E64" s="342"/>
    </row>
    <row r="65" spans="1:5" ht="15.75">
      <c r="A65" s="342"/>
      <c r="B65" s="342"/>
      <c r="C65" s="342"/>
      <c r="D65" s="342"/>
      <c r="E65" s="342"/>
    </row>
    <row r="66" spans="1:5" ht="15.75">
      <c r="A66" s="342"/>
      <c r="B66" s="342"/>
      <c r="C66" s="342"/>
      <c r="D66" s="342"/>
      <c r="E66" s="342"/>
    </row>
    <row r="67" spans="1:5" ht="15.75">
      <c r="A67" s="110"/>
      <c r="B67" s="110"/>
      <c r="C67" s="110"/>
      <c r="D67" s="110"/>
      <c r="E67" s="110"/>
    </row>
    <row r="68" spans="3:5" ht="15.75">
      <c r="C68" s="12">
        <f>C33-C60</f>
        <v>0</v>
      </c>
      <c r="D68" s="12"/>
      <c r="E68" s="12">
        <f>E33-E60</f>
        <v>0</v>
      </c>
    </row>
    <row r="69" ht="15.75">
      <c r="E69" s="33"/>
    </row>
    <row r="70" spans="4:5" ht="15.75">
      <c r="D70" s="33"/>
      <c r="E70" s="33"/>
    </row>
    <row r="71" ht="15.75">
      <c r="E71" s="33"/>
    </row>
    <row r="72" ht="15.75">
      <c r="E72" s="33"/>
    </row>
    <row r="73" ht="15.75">
      <c r="E73" s="33"/>
    </row>
    <row r="74" ht="15.75">
      <c r="E74" s="33"/>
    </row>
    <row r="75" ht="15.75">
      <c r="C75" s="14"/>
    </row>
    <row r="77" ht="15.75">
      <c r="C77" s="14"/>
    </row>
    <row r="81" ht="15.75">
      <c r="E81" s="33"/>
    </row>
    <row r="82" ht="15.75">
      <c r="E82" s="33"/>
    </row>
    <row r="83" ht="15.75">
      <c r="E83" s="33"/>
    </row>
    <row r="84" ht="15.75">
      <c r="E84" s="33"/>
    </row>
    <row r="85" ht="15.75">
      <c r="E85" s="33"/>
    </row>
    <row r="86" ht="15.75">
      <c r="E86" s="33"/>
    </row>
    <row r="87" ht="15.75">
      <c r="E87" s="33"/>
    </row>
    <row r="88" ht="15.75">
      <c r="E88" s="33"/>
    </row>
    <row r="89" ht="15.75">
      <c r="E89" s="33"/>
    </row>
  </sheetData>
  <sheetProtection/>
  <mergeCells count="2">
    <mergeCell ref="A4:E4"/>
    <mergeCell ref="A64:E66"/>
  </mergeCells>
  <printOptions/>
  <pageMargins left="0.826771653543307" right="0.393700787401575" top="0.708661417322835" bottom="0.47244094488189" header="0.354330708661417" footer="0.196850393700787"/>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indexed="26"/>
  </sheetPr>
  <dimension ref="A1:Z58"/>
  <sheetViews>
    <sheetView view="pageBreakPreview" zoomScaleSheetLayoutView="100" zoomScalePageLayoutView="0" workbookViewId="0" topLeftCell="A20">
      <selection activeCell="K43" sqref="K43"/>
    </sheetView>
  </sheetViews>
  <sheetFormatPr defaultColWidth="8.8515625" defaultRowHeight="12.75"/>
  <cols>
    <col min="1" max="1" width="20.7109375" style="1" customWidth="1"/>
    <col min="2" max="2" width="13.00390625" style="1" customWidth="1"/>
    <col min="3" max="3" width="8.8515625" style="1" customWidth="1"/>
    <col min="4" max="4" width="4.57421875" style="1" customWidth="1"/>
    <col min="5" max="5" width="16.57421875" style="226" bestFit="1" customWidth="1"/>
    <col min="6" max="6" width="2.7109375" style="43" customWidth="1"/>
    <col min="7" max="7" width="17.00390625" style="92" bestFit="1" customWidth="1"/>
    <col min="8" max="8" width="2.7109375" style="1" customWidth="1"/>
    <col min="9" max="9" width="16.57421875" style="221" bestFit="1" customWidth="1"/>
    <col min="10" max="10" width="2.7109375" style="1" customWidth="1"/>
    <col min="11" max="11" width="17.00390625" style="92" bestFit="1" customWidth="1"/>
    <col min="12" max="12" width="3.57421875" style="43" customWidth="1"/>
    <col min="13" max="13" width="20.7109375" style="43" hidden="1" customWidth="1"/>
    <col min="14" max="14" width="2.7109375" style="43" hidden="1" customWidth="1"/>
    <col min="15" max="15" width="20.7109375" style="43" hidden="1" customWidth="1"/>
    <col min="16" max="16" width="2.7109375" style="1" hidden="1" customWidth="1"/>
    <col min="17" max="17" width="21.28125" style="43" hidden="1" customWidth="1"/>
    <col min="18" max="18" width="2.7109375" style="1" hidden="1" customWidth="1"/>
    <col min="19" max="19" width="21.28125" style="43" hidden="1" customWidth="1"/>
    <col min="20" max="20" width="3.421875" style="1" hidden="1" customWidth="1"/>
    <col min="21" max="21" width="20.7109375" style="1" hidden="1" customWidth="1"/>
    <col min="22" max="22" width="6.7109375" style="1" hidden="1" customWidth="1"/>
    <col min="23" max="23" width="17.421875" style="1" hidden="1" customWidth="1"/>
    <col min="24" max="24" width="14.8515625" style="1" customWidth="1"/>
    <col min="25" max="25" width="8.8515625" style="1" customWidth="1"/>
    <col min="26" max="26" width="14.8515625" style="23" customWidth="1"/>
    <col min="27" max="16384" width="8.8515625" style="1" customWidth="1"/>
  </cols>
  <sheetData>
    <row r="1" spans="1:10" ht="20.25" customHeight="1">
      <c r="A1" s="15" t="s">
        <v>179</v>
      </c>
      <c r="B1" s="295"/>
      <c r="C1" s="295"/>
      <c r="D1" s="295"/>
      <c r="E1" s="296"/>
      <c r="F1" s="297"/>
      <c r="H1" s="295"/>
      <c r="J1" s="295"/>
    </row>
    <row r="2" spans="1:10" ht="15.75">
      <c r="A2" s="294" t="s">
        <v>200</v>
      </c>
      <c r="B2" s="295"/>
      <c r="C2" s="295"/>
      <c r="D2" s="295"/>
      <c r="E2" s="296"/>
      <c r="F2" s="297"/>
      <c r="H2" s="295"/>
      <c r="J2" s="295"/>
    </row>
    <row r="3" spans="1:10" ht="15.75">
      <c r="A3" s="298"/>
      <c r="B3" s="295"/>
      <c r="C3" s="295"/>
      <c r="D3" s="295"/>
      <c r="E3" s="296"/>
      <c r="F3" s="297"/>
      <c r="H3" s="295"/>
      <c r="J3" s="295"/>
    </row>
    <row r="4" spans="1:24" ht="15.75">
      <c r="A4" s="299" t="s">
        <v>178</v>
      </c>
      <c r="B4" s="295"/>
      <c r="C4" s="295"/>
      <c r="D4" s="295"/>
      <c r="E4" s="296"/>
      <c r="F4" s="297"/>
      <c r="H4" s="295"/>
      <c r="J4" s="295"/>
      <c r="W4" s="64"/>
      <c r="X4" s="64"/>
    </row>
    <row r="5" spans="1:24" ht="15.75">
      <c r="A5" s="299"/>
      <c r="B5" s="295"/>
      <c r="C5" s="295"/>
      <c r="D5" s="295"/>
      <c r="E5" s="296"/>
      <c r="F5" s="297"/>
      <c r="H5" s="295"/>
      <c r="J5" s="295"/>
      <c r="W5" s="64"/>
      <c r="X5" s="64"/>
    </row>
    <row r="6" spans="1:24" ht="15.75">
      <c r="A6" s="299"/>
      <c r="B6" s="295"/>
      <c r="C6" s="295"/>
      <c r="D6" s="295"/>
      <c r="E6" s="296"/>
      <c r="F6" s="297"/>
      <c r="H6" s="295"/>
      <c r="J6" s="295"/>
      <c r="W6" s="64"/>
      <c r="X6" s="64"/>
    </row>
    <row r="7" spans="1:19" ht="15.75">
      <c r="A7" s="295"/>
      <c r="B7" s="295"/>
      <c r="C7" s="295"/>
      <c r="D7" s="300"/>
      <c r="E7" s="301" t="s">
        <v>1</v>
      </c>
      <c r="F7" s="302"/>
      <c r="G7" s="91" t="s">
        <v>1</v>
      </c>
      <c r="H7" s="295"/>
      <c r="I7" s="222" t="s">
        <v>1</v>
      </c>
      <c r="J7" s="295"/>
      <c r="K7" s="91" t="s">
        <v>1</v>
      </c>
      <c r="L7" s="3"/>
      <c r="M7" s="3" t="s">
        <v>1</v>
      </c>
      <c r="N7" s="3"/>
      <c r="O7" s="3" t="s">
        <v>1</v>
      </c>
      <c r="Q7" s="3" t="s">
        <v>1</v>
      </c>
      <c r="S7" s="3" t="s">
        <v>1</v>
      </c>
    </row>
    <row r="8" spans="1:26" ht="15.75" customHeight="1">
      <c r="A8" s="295"/>
      <c r="B8" s="295"/>
      <c r="C8" s="295"/>
      <c r="D8" s="303"/>
      <c r="E8" s="304" t="s">
        <v>36</v>
      </c>
      <c r="F8" s="304"/>
      <c r="G8" s="304" t="s">
        <v>36</v>
      </c>
      <c r="H8" s="303"/>
      <c r="I8" s="297" t="s">
        <v>2</v>
      </c>
      <c r="J8" s="305"/>
      <c r="K8" s="297" t="s">
        <v>2</v>
      </c>
      <c r="L8" s="107"/>
      <c r="M8" s="2" t="s">
        <v>36</v>
      </c>
      <c r="N8" s="2"/>
      <c r="O8" s="2" t="s">
        <v>36</v>
      </c>
      <c r="P8" s="2"/>
      <c r="Q8" s="43" t="s">
        <v>2</v>
      </c>
      <c r="R8" s="59"/>
      <c r="S8" s="43" t="s">
        <v>2</v>
      </c>
      <c r="U8" s="1" t="s">
        <v>66</v>
      </c>
      <c r="W8" s="1" t="s">
        <v>65</v>
      </c>
      <c r="X8" s="304" t="s">
        <v>2</v>
      </c>
      <c r="Z8" s="297" t="s">
        <v>2</v>
      </c>
    </row>
    <row r="9" spans="1:26" ht="15.75" customHeight="1">
      <c r="A9" s="295"/>
      <c r="B9" s="295"/>
      <c r="C9" s="295"/>
      <c r="D9" s="300"/>
      <c r="E9" s="306" t="s">
        <v>203</v>
      </c>
      <c r="F9" s="307"/>
      <c r="G9" s="220" t="s">
        <v>204</v>
      </c>
      <c r="H9" s="307"/>
      <c r="I9" s="93" t="str">
        <f>E9</f>
        <v>31-Mar-2014</v>
      </c>
      <c r="J9" s="106"/>
      <c r="K9" s="111" t="str">
        <f>+G9</f>
        <v>31-Mar-2013</v>
      </c>
      <c r="L9" s="108"/>
      <c r="M9" s="63" t="s">
        <v>70</v>
      </c>
      <c r="N9" s="62"/>
      <c r="O9" s="63" t="s">
        <v>53</v>
      </c>
      <c r="P9" s="62"/>
      <c r="Q9" s="62" t="str">
        <f>M9</f>
        <v>31-Dec-2010</v>
      </c>
      <c r="R9" s="59"/>
      <c r="S9" s="62" t="str">
        <f>O9</f>
        <v>31-Dec-2009</v>
      </c>
      <c r="U9" s="3" t="s">
        <v>69</v>
      </c>
      <c r="W9" s="3" t="s">
        <v>69</v>
      </c>
      <c r="X9" s="306" t="s">
        <v>211</v>
      </c>
      <c r="Z9" s="93" t="s">
        <v>210</v>
      </c>
    </row>
    <row r="10" spans="1:26" ht="15.75">
      <c r="A10" s="295"/>
      <c r="B10" s="295"/>
      <c r="C10" s="295"/>
      <c r="D10" s="300"/>
      <c r="E10" s="308" t="s">
        <v>8</v>
      </c>
      <c r="F10" s="307"/>
      <c r="G10" s="111" t="s">
        <v>8</v>
      </c>
      <c r="H10" s="307"/>
      <c r="I10" s="111" t="s">
        <v>8</v>
      </c>
      <c r="J10" s="91"/>
      <c r="K10" s="111" t="s">
        <v>8</v>
      </c>
      <c r="L10" s="109"/>
      <c r="M10" s="61" t="s">
        <v>8</v>
      </c>
      <c r="N10" s="62"/>
      <c r="O10" s="61" t="s">
        <v>8</v>
      </c>
      <c r="P10" s="62"/>
      <c r="Q10" s="61" t="s">
        <v>8</v>
      </c>
      <c r="R10" s="3"/>
      <c r="S10" s="61" t="s">
        <v>8</v>
      </c>
      <c r="U10" s="77" t="s">
        <v>71</v>
      </c>
      <c r="W10" s="77" t="s">
        <v>72</v>
      </c>
      <c r="X10" s="308" t="s">
        <v>8</v>
      </c>
      <c r="Z10" s="111" t="s">
        <v>8</v>
      </c>
    </row>
    <row r="11" spans="1:26" ht="15.75">
      <c r="A11" s="295"/>
      <c r="B11" s="295"/>
      <c r="C11" s="295"/>
      <c r="D11" s="300"/>
      <c r="E11" s="309"/>
      <c r="F11" s="309"/>
      <c r="G11" s="94"/>
      <c r="H11" s="310"/>
      <c r="I11" s="94"/>
      <c r="J11" s="311"/>
      <c r="K11" s="94"/>
      <c r="L11" s="55"/>
      <c r="M11" s="55"/>
      <c r="N11" s="55"/>
      <c r="O11" s="55"/>
      <c r="P11" s="56"/>
      <c r="Q11" s="55"/>
      <c r="S11" s="55"/>
      <c r="U11" s="79" t="s">
        <v>74</v>
      </c>
      <c r="W11" s="79" t="s">
        <v>75</v>
      </c>
      <c r="X11" s="309"/>
      <c r="Z11" s="94"/>
    </row>
    <row r="12" spans="1:26" s="36" customFormat="1" ht="15.75">
      <c r="A12" s="312" t="s">
        <v>3</v>
      </c>
      <c r="B12" s="313"/>
      <c r="C12" s="313"/>
      <c r="D12" s="314"/>
      <c r="E12" s="315"/>
      <c r="F12" s="316"/>
      <c r="G12" s="95"/>
      <c r="H12" s="313"/>
      <c r="I12" s="95"/>
      <c r="J12" s="313"/>
      <c r="K12" s="218"/>
      <c r="L12" s="38"/>
      <c r="M12" s="67"/>
      <c r="N12" s="38"/>
      <c r="O12" s="39"/>
      <c r="Q12" s="39"/>
      <c r="S12" s="38"/>
      <c r="U12" s="38"/>
      <c r="W12" s="83"/>
      <c r="X12" s="315"/>
      <c r="Z12" s="95"/>
    </row>
    <row r="13" spans="1:26" s="36" customFormat="1" ht="15.75">
      <c r="A13" s="312"/>
      <c r="B13" s="313"/>
      <c r="C13" s="313"/>
      <c r="D13" s="314"/>
      <c r="E13" s="315"/>
      <c r="F13" s="316"/>
      <c r="G13" s="95"/>
      <c r="H13" s="313"/>
      <c r="I13" s="95"/>
      <c r="J13" s="313"/>
      <c r="K13" s="218"/>
      <c r="L13" s="38"/>
      <c r="M13" s="67"/>
      <c r="N13" s="38"/>
      <c r="O13" s="39"/>
      <c r="Q13" s="39"/>
      <c r="S13" s="38"/>
      <c r="U13" s="38"/>
      <c r="W13" s="83"/>
      <c r="X13" s="315"/>
      <c r="Z13" s="95"/>
    </row>
    <row r="14" spans="1:26" ht="15.75">
      <c r="A14" s="295" t="s">
        <v>4</v>
      </c>
      <c r="B14" s="295"/>
      <c r="C14" s="295"/>
      <c r="D14" s="317"/>
      <c r="E14" s="318">
        <f>+I14-X14</f>
        <v>8055119</v>
      </c>
      <c r="F14" s="318"/>
      <c r="G14" s="318">
        <f>+K14-Z14</f>
        <v>8835717</v>
      </c>
      <c r="H14" s="295"/>
      <c r="I14" s="96">
        <f>+'[11]PL'!$L$19</f>
        <v>8055119</v>
      </c>
      <c r="J14" s="295"/>
      <c r="K14" s="96">
        <v>8835717</v>
      </c>
      <c r="L14" s="4"/>
      <c r="M14" s="4" t="e">
        <f>+Q14-U14</f>
        <v>#REF!</v>
      </c>
      <c r="N14" s="4"/>
      <c r="O14" s="4" t="e">
        <f>+S14-W14</f>
        <v>#REF!</v>
      </c>
      <c r="Q14" s="4" t="e">
        <f>+'[3]PL'!$L$18-#REF!</f>
        <v>#REF!</v>
      </c>
      <c r="S14" s="4" t="e">
        <f>53745911-#REF!</f>
        <v>#REF!</v>
      </c>
      <c r="U14" s="4" t="e">
        <f>40241294-#REF!</f>
        <v>#REF!</v>
      </c>
      <c r="W14" s="23" t="e">
        <f>39637047-#REF!</f>
        <v>#REF!</v>
      </c>
      <c r="X14" s="318"/>
      <c r="Z14" s="96"/>
    </row>
    <row r="15" spans="1:26" ht="15.75">
      <c r="A15" s="295"/>
      <c r="B15" s="295"/>
      <c r="C15" s="295"/>
      <c r="D15" s="317"/>
      <c r="E15" s="318"/>
      <c r="F15" s="318"/>
      <c r="G15" s="318"/>
      <c r="H15" s="295"/>
      <c r="I15" s="96"/>
      <c r="J15" s="295"/>
      <c r="K15" s="96"/>
      <c r="L15" s="4"/>
      <c r="M15" s="4"/>
      <c r="N15" s="4"/>
      <c r="O15" s="4"/>
      <c r="Q15" s="4"/>
      <c r="S15" s="4"/>
      <c r="U15" s="4"/>
      <c r="W15" s="23"/>
      <c r="X15" s="318"/>
      <c r="Z15" s="96"/>
    </row>
    <row r="16" spans="1:26" ht="15.75">
      <c r="A16" s="295" t="s">
        <v>5</v>
      </c>
      <c r="B16" s="295"/>
      <c r="C16" s="295"/>
      <c r="D16" s="317"/>
      <c r="E16" s="318">
        <f>+I16-X16</f>
        <v>-8344677</v>
      </c>
      <c r="F16" s="318"/>
      <c r="G16" s="318">
        <f>+K16-Z16</f>
        <v>-7568860</v>
      </c>
      <c r="H16" s="319"/>
      <c r="I16" s="96">
        <f>+'[11]PL'!$L$95</f>
        <v>-8344677</v>
      </c>
      <c r="J16" s="295"/>
      <c r="K16" s="96">
        <v>-7568860</v>
      </c>
      <c r="L16" s="4"/>
      <c r="M16" s="4" t="e">
        <f>+Q16-U16</f>
        <v>#REF!</v>
      </c>
      <c r="N16" s="4"/>
      <c r="O16" s="4" t="e">
        <f>+S16-W16</f>
        <v>#REF!</v>
      </c>
      <c r="P16" s="23"/>
      <c r="Q16" s="4" t="e">
        <f>+'[3]PL'!$L$92-'[3]PL'!$L$81-#REF!</f>
        <v>#REF!</v>
      </c>
      <c r="S16" s="4" t="e">
        <f>-129928680-#REF!</f>
        <v>#REF!</v>
      </c>
      <c r="U16" s="4" t="e">
        <f>-42107284-#REF!</f>
        <v>#REF!</v>
      </c>
      <c r="W16" s="23" t="e">
        <f>-35589272-#REF!</f>
        <v>#REF!</v>
      </c>
      <c r="X16" s="318"/>
      <c r="Z16" s="96"/>
    </row>
    <row r="17" spans="1:26" ht="15.75">
      <c r="A17" s="295"/>
      <c r="B17" s="295"/>
      <c r="C17" s="295"/>
      <c r="D17" s="317"/>
      <c r="E17" s="318"/>
      <c r="F17" s="318"/>
      <c r="G17" s="318"/>
      <c r="H17" s="319"/>
      <c r="I17" s="96"/>
      <c r="J17" s="295"/>
      <c r="K17" s="96"/>
      <c r="L17" s="4"/>
      <c r="M17" s="4"/>
      <c r="N17" s="4"/>
      <c r="O17" s="4"/>
      <c r="P17" s="23"/>
      <c r="Q17" s="4"/>
      <c r="S17" s="4"/>
      <c r="U17" s="4"/>
      <c r="W17" s="23"/>
      <c r="X17" s="318"/>
      <c r="Z17" s="96"/>
    </row>
    <row r="18" spans="1:26" ht="15.75">
      <c r="A18" s="295" t="s">
        <v>6</v>
      </c>
      <c r="B18" s="295"/>
      <c r="C18" s="295"/>
      <c r="D18" s="317"/>
      <c r="E18" s="320">
        <f>+I18-X18</f>
        <v>761521</v>
      </c>
      <c r="F18" s="318"/>
      <c r="G18" s="320">
        <f>+K18-Z18</f>
        <v>15490</v>
      </c>
      <c r="H18" s="319"/>
      <c r="I18" s="97">
        <f>+'[11]PL'!$L$44</f>
        <v>761521</v>
      </c>
      <c r="J18" s="295"/>
      <c r="K18" s="97">
        <v>15490</v>
      </c>
      <c r="L18" s="4"/>
      <c r="M18" s="57" t="e">
        <f>+Q18-U18</f>
        <v>#REF!</v>
      </c>
      <c r="N18" s="4"/>
      <c r="O18" s="57" t="e">
        <f>+S18-W18</f>
        <v>#REF!</v>
      </c>
      <c r="P18" s="23"/>
      <c r="Q18" s="57" t="e">
        <f>+'[3]PL'!$L$42+'[3]PL'!$L$81-#REF!</f>
        <v>#REF!</v>
      </c>
      <c r="S18" s="57" t="e">
        <f>93640439-#REF!</f>
        <v>#REF!</v>
      </c>
      <c r="U18" s="57" t="e">
        <f>621113-#REF!</f>
        <v>#REF!</v>
      </c>
      <c r="W18" s="84" t="e">
        <f>1186842-#REF!</f>
        <v>#REF!</v>
      </c>
      <c r="X18" s="320"/>
      <c r="Z18" s="97"/>
    </row>
    <row r="19" spans="1:26" ht="15.75">
      <c r="A19" s="295"/>
      <c r="B19" s="295"/>
      <c r="C19" s="295"/>
      <c r="D19" s="317"/>
      <c r="E19" s="318"/>
      <c r="F19" s="318"/>
      <c r="G19" s="96"/>
      <c r="H19" s="319"/>
      <c r="I19" s="96"/>
      <c r="J19" s="295"/>
      <c r="K19" s="96"/>
      <c r="L19" s="4"/>
      <c r="M19" s="4"/>
      <c r="N19" s="4"/>
      <c r="O19" s="4"/>
      <c r="P19" s="23"/>
      <c r="Q19" s="4"/>
      <c r="S19" s="4"/>
      <c r="U19" s="4"/>
      <c r="W19" s="23"/>
      <c r="X19" s="318"/>
      <c r="Z19" s="96"/>
    </row>
    <row r="20" spans="1:26" ht="15.75">
      <c r="A20" s="295" t="s">
        <v>182</v>
      </c>
      <c r="B20" s="295"/>
      <c r="C20" s="295"/>
      <c r="D20" s="317"/>
      <c r="E20" s="318">
        <f>SUM(E14:E18)</f>
        <v>471963</v>
      </c>
      <c r="F20" s="318"/>
      <c r="G20" s="96">
        <f>SUM(G14:G18)</f>
        <v>1282347</v>
      </c>
      <c r="H20" s="319"/>
      <c r="I20" s="96">
        <f>SUM(I14:I18)</f>
        <v>471963</v>
      </c>
      <c r="J20" s="295"/>
      <c r="K20" s="96">
        <f>SUM(K14:K18)</f>
        <v>1282347</v>
      </c>
      <c r="L20" s="4"/>
      <c r="M20" s="4" t="e">
        <f>SUM(M14:M18)</f>
        <v>#REF!</v>
      </c>
      <c r="N20" s="4"/>
      <c r="O20" s="4" t="e">
        <f>SUM(O14:O18)</f>
        <v>#REF!</v>
      </c>
      <c r="P20" s="23"/>
      <c r="Q20" s="4" t="e">
        <f>SUM(Q14:Q18)</f>
        <v>#REF!</v>
      </c>
      <c r="S20" s="4" t="e">
        <f>SUM(S14:S18)</f>
        <v>#REF!</v>
      </c>
      <c r="U20" s="78" t="e">
        <f>SUM(U14:U18)</f>
        <v>#REF!</v>
      </c>
      <c r="W20" s="78" t="e">
        <f>SUM(W14:W18)</f>
        <v>#REF!</v>
      </c>
      <c r="X20" s="318"/>
      <c r="Z20" s="96"/>
    </row>
    <row r="21" spans="1:26" ht="15.75">
      <c r="A21" s="295"/>
      <c r="B21" s="295"/>
      <c r="C21" s="295"/>
      <c r="D21" s="317"/>
      <c r="E21" s="318"/>
      <c r="F21" s="318"/>
      <c r="G21" s="96"/>
      <c r="H21" s="319"/>
      <c r="I21" s="96"/>
      <c r="J21" s="295"/>
      <c r="K21" s="96"/>
      <c r="L21" s="4"/>
      <c r="M21" s="4"/>
      <c r="N21" s="4"/>
      <c r="O21" s="4"/>
      <c r="P21" s="23"/>
      <c r="Q21" s="4"/>
      <c r="S21" s="4"/>
      <c r="U21" s="4"/>
      <c r="W21" s="4"/>
      <c r="X21" s="318"/>
      <c r="Z21" s="96"/>
    </row>
    <row r="22" spans="1:26" ht="15.75">
      <c r="A22" s="295" t="s">
        <v>7</v>
      </c>
      <c r="B22" s="295"/>
      <c r="C22" s="295"/>
      <c r="D22" s="317"/>
      <c r="E22" s="318">
        <f>+I22-X22</f>
        <v>-129108</v>
      </c>
      <c r="F22" s="318"/>
      <c r="G22" s="318">
        <f>+K22-Z22</f>
        <v>-124717</v>
      </c>
      <c r="H22" s="321"/>
      <c r="I22" s="96">
        <f>+'[11]PL'!$L$99</f>
        <v>-129108</v>
      </c>
      <c r="J22" s="311"/>
      <c r="K22" s="96">
        <v>-124717</v>
      </c>
      <c r="L22" s="44"/>
      <c r="M22" s="4" t="e">
        <f>+Q22-U22</f>
        <v>#REF!</v>
      </c>
      <c r="N22" s="4"/>
      <c r="O22" s="4" t="e">
        <f>+S22-W22</f>
        <v>#REF!</v>
      </c>
      <c r="P22" s="34"/>
      <c r="Q22" s="4" t="e">
        <f>+'[3]PL'!$L$96-#REF!</f>
        <v>#REF!</v>
      </c>
      <c r="R22" s="30"/>
      <c r="S22" s="44" t="e">
        <f>-2603445-#REF!</f>
        <v>#REF!</v>
      </c>
      <c r="U22" s="4" t="e">
        <f>-1987076-#REF!</f>
        <v>#REF!</v>
      </c>
      <c r="W22" s="34" t="e">
        <f>-2174304-#REF!</f>
        <v>#REF!</v>
      </c>
      <c r="X22" s="318"/>
      <c r="Z22" s="96"/>
    </row>
    <row r="23" spans="1:26" ht="15.75">
      <c r="A23" s="295"/>
      <c r="B23" s="295"/>
      <c r="C23" s="295"/>
      <c r="D23" s="317"/>
      <c r="E23" s="320"/>
      <c r="F23" s="318"/>
      <c r="G23" s="320"/>
      <c r="H23" s="319"/>
      <c r="I23" s="320"/>
      <c r="J23" s="295"/>
      <c r="K23" s="320"/>
      <c r="L23" s="44"/>
      <c r="M23" s="57">
        <f>+Q23-U23</f>
        <v>-29387</v>
      </c>
      <c r="N23" s="4"/>
      <c r="O23" s="57">
        <f>+S23-W23</f>
        <v>-84373</v>
      </c>
      <c r="P23" s="23"/>
      <c r="Q23" s="57">
        <f>+'[3]PL'!$L$98</f>
        <v>193076</v>
      </c>
      <c r="S23" s="40">
        <v>-216265</v>
      </c>
      <c r="U23" s="57">
        <v>222463</v>
      </c>
      <c r="W23" s="40">
        <v>-131892</v>
      </c>
      <c r="X23" s="320"/>
      <c r="Z23" s="320"/>
    </row>
    <row r="24" spans="1:26" ht="15.75">
      <c r="A24" s="295"/>
      <c r="B24" s="295"/>
      <c r="C24" s="295"/>
      <c r="D24" s="317"/>
      <c r="E24" s="318"/>
      <c r="F24" s="318"/>
      <c r="G24" s="96"/>
      <c r="H24" s="321"/>
      <c r="I24" s="96"/>
      <c r="J24" s="311"/>
      <c r="K24" s="96"/>
      <c r="L24" s="4"/>
      <c r="M24" s="4"/>
      <c r="N24" s="4"/>
      <c r="O24" s="4"/>
      <c r="P24" s="34"/>
      <c r="Q24" s="4"/>
      <c r="R24" s="30"/>
      <c r="S24" s="4"/>
      <c r="U24" s="4"/>
      <c r="W24" s="4"/>
      <c r="X24" s="318"/>
      <c r="Z24" s="96"/>
    </row>
    <row r="25" spans="1:26" ht="15.75">
      <c r="A25" s="299" t="s">
        <v>187</v>
      </c>
      <c r="B25" s="295"/>
      <c r="C25" s="295"/>
      <c r="D25" s="317"/>
      <c r="E25" s="318">
        <f>SUM(E20:E23)</f>
        <v>342855</v>
      </c>
      <c r="F25" s="318"/>
      <c r="G25" s="96">
        <f>SUM(G20:G23)</f>
        <v>1157630</v>
      </c>
      <c r="H25" s="319"/>
      <c r="I25" s="96">
        <f>SUM(I20:I23)</f>
        <v>342855</v>
      </c>
      <c r="J25" s="295"/>
      <c r="K25" s="96">
        <f>SUM(K20:K23)</f>
        <v>1157630</v>
      </c>
      <c r="L25" s="4"/>
      <c r="M25" s="4" t="e">
        <f>SUM(M20:M23)</f>
        <v>#REF!</v>
      </c>
      <c r="N25" s="4"/>
      <c r="O25" s="4" t="e">
        <f>SUM(O20:O23)</f>
        <v>#REF!</v>
      </c>
      <c r="P25" s="23"/>
      <c r="Q25" s="4" t="e">
        <f>SUM(Q20:Q23)</f>
        <v>#REF!</v>
      </c>
      <c r="S25" s="4" t="e">
        <f>SUM(S20:S23)</f>
        <v>#REF!</v>
      </c>
      <c r="U25" s="4" t="e">
        <f>SUM(U20:U23)</f>
        <v>#REF!</v>
      </c>
      <c r="W25" s="4" t="e">
        <f>SUM(W20:W23)</f>
        <v>#REF!</v>
      </c>
      <c r="X25" s="318"/>
      <c r="Z25" s="96"/>
    </row>
    <row r="26" spans="1:26" ht="15.75">
      <c r="A26" s="322"/>
      <c r="B26" s="295"/>
      <c r="C26" s="295"/>
      <c r="D26" s="317"/>
      <c r="E26" s="318"/>
      <c r="F26" s="318"/>
      <c r="G26" s="96"/>
      <c r="H26" s="319"/>
      <c r="I26" s="96"/>
      <c r="J26" s="295"/>
      <c r="K26" s="96"/>
      <c r="L26" s="4"/>
      <c r="M26" s="4"/>
      <c r="N26" s="4"/>
      <c r="O26" s="4"/>
      <c r="P26" s="23"/>
      <c r="Q26" s="4"/>
      <c r="S26" s="4"/>
      <c r="U26" s="4"/>
      <c r="W26" s="4"/>
      <c r="X26" s="318"/>
      <c r="Z26" s="96"/>
    </row>
    <row r="27" spans="1:26" ht="15.75">
      <c r="A27" s="323" t="s">
        <v>58</v>
      </c>
      <c r="B27" s="295"/>
      <c r="C27" s="295"/>
      <c r="D27" s="317"/>
      <c r="E27" s="320">
        <f>+I27-X27</f>
        <v>-333120</v>
      </c>
      <c r="F27" s="318"/>
      <c r="G27" s="320">
        <f>+K27-Z27</f>
        <v>-300000</v>
      </c>
      <c r="H27" s="319"/>
      <c r="I27" s="97">
        <f>+'[11]PL'!$L$109</f>
        <v>-333120</v>
      </c>
      <c r="J27" s="295"/>
      <c r="K27" s="97">
        <v>-300000</v>
      </c>
      <c r="L27" s="44"/>
      <c r="M27" s="57" t="e">
        <f>+Q27-U27</f>
        <v>#REF!</v>
      </c>
      <c r="N27" s="4"/>
      <c r="O27" s="57" t="e">
        <f>+S27-W27</f>
        <v>#REF!</v>
      </c>
      <c r="P27" s="23"/>
      <c r="Q27" s="57" t="e">
        <f>+'[3]PL'!$L$106-#REF!</f>
        <v>#REF!</v>
      </c>
      <c r="S27" s="40" t="e">
        <f>-2060230-#REF!</f>
        <v>#REF!</v>
      </c>
      <c r="U27" s="57" t="e">
        <f>27624-#REF!</f>
        <v>#REF!</v>
      </c>
      <c r="W27" s="40" t="e">
        <f>-845292-#REF!</f>
        <v>#REF!</v>
      </c>
      <c r="X27" s="320"/>
      <c r="Z27" s="97"/>
    </row>
    <row r="28" spans="1:26" ht="15.75">
      <c r="A28" s="322"/>
      <c r="B28" s="295"/>
      <c r="C28" s="295"/>
      <c r="D28" s="317"/>
      <c r="E28" s="324"/>
      <c r="F28" s="324"/>
      <c r="G28" s="96"/>
      <c r="H28" s="295"/>
      <c r="I28" s="96"/>
      <c r="J28" s="295"/>
      <c r="K28" s="96"/>
      <c r="L28" s="4"/>
      <c r="M28" s="5"/>
      <c r="N28" s="5"/>
      <c r="O28" s="4"/>
      <c r="Q28" s="4"/>
      <c r="S28" s="4"/>
      <c r="U28" s="4"/>
      <c r="W28" s="4"/>
      <c r="X28" s="324"/>
      <c r="Z28" s="96"/>
    </row>
    <row r="29" spans="1:26" ht="15.75">
      <c r="A29" s="323"/>
      <c r="B29" s="295"/>
      <c r="C29" s="295"/>
      <c r="D29" s="317"/>
      <c r="E29" s="318"/>
      <c r="F29" s="318"/>
      <c r="G29" s="96"/>
      <c r="H29" s="295"/>
      <c r="I29" s="96"/>
      <c r="J29" s="295"/>
      <c r="K29" s="96"/>
      <c r="L29" s="4"/>
      <c r="M29" s="4"/>
      <c r="N29" s="4"/>
      <c r="O29" s="4"/>
      <c r="Q29" s="4"/>
      <c r="S29" s="4"/>
      <c r="U29" s="4"/>
      <c r="W29" s="4"/>
      <c r="X29" s="318"/>
      <c r="Z29" s="96"/>
    </row>
    <row r="30" spans="1:26" ht="16.5" thickBot="1">
      <c r="A30" s="299" t="s">
        <v>183</v>
      </c>
      <c r="B30" s="295"/>
      <c r="C30" s="295"/>
      <c r="D30" s="317"/>
      <c r="E30" s="318">
        <f>+E25+E27</f>
        <v>9735</v>
      </c>
      <c r="F30" s="318"/>
      <c r="G30" s="318">
        <f>+G25+G27</f>
        <v>857630</v>
      </c>
      <c r="H30" s="295"/>
      <c r="I30" s="318">
        <f>+I25+I27</f>
        <v>9735</v>
      </c>
      <c r="J30" s="295"/>
      <c r="K30" s="318">
        <f>+K25+K27</f>
        <v>857630</v>
      </c>
      <c r="L30" s="4"/>
      <c r="M30" s="4" t="e">
        <f>#REF!+#REF!</f>
        <v>#REF!</v>
      </c>
      <c r="N30" s="4"/>
      <c r="O30" s="4" t="e">
        <f>#REF!+#REF!</f>
        <v>#REF!</v>
      </c>
      <c r="Q30" s="4" t="e">
        <f>#REF!+#REF!</f>
        <v>#REF!</v>
      </c>
      <c r="S30" s="4" t="e">
        <f>#REF!+#REF!</f>
        <v>#REF!</v>
      </c>
      <c r="U30" s="4" t="e">
        <f>#REF!+#REF!</f>
        <v>#REF!</v>
      </c>
      <c r="W30" s="41" t="e">
        <f>#REF!+#REF!</f>
        <v>#REF!</v>
      </c>
      <c r="X30" s="318"/>
      <c r="Z30" s="96"/>
    </row>
    <row r="31" spans="1:26" ht="16.5" thickTop="1">
      <c r="A31" s="322"/>
      <c r="B31" s="295"/>
      <c r="C31" s="295"/>
      <c r="D31" s="317"/>
      <c r="E31" s="318"/>
      <c r="F31" s="318"/>
      <c r="G31" s="96"/>
      <c r="H31" s="311"/>
      <c r="I31" s="96"/>
      <c r="J31" s="311"/>
      <c r="K31" s="96"/>
      <c r="L31" s="4"/>
      <c r="M31" s="4"/>
      <c r="N31" s="4"/>
      <c r="O31" s="4"/>
      <c r="P31" s="30"/>
      <c r="Q31" s="4"/>
      <c r="R31" s="30"/>
      <c r="S31" s="4"/>
      <c r="U31" s="4"/>
      <c r="W31" s="4">
        <v>186530</v>
      </c>
      <c r="X31" s="318"/>
      <c r="Z31" s="96"/>
    </row>
    <row r="32" spans="1:26" ht="15.75">
      <c r="A32" s="299" t="s">
        <v>56</v>
      </c>
      <c r="B32" s="295"/>
      <c r="C32" s="295"/>
      <c r="D32" s="317"/>
      <c r="E32" s="318">
        <f>+I32-X32</f>
        <v>26663</v>
      </c>
      <c r="F32" s="318"/>
      <c r="G32" s="320">
        <f>+K32-Z32</f>
        <v>-15464</v>
      </c>
      <c r="H32" s="319"/>
      <c r="I32" s="96">
        <f>+'Condensed Equity'!E25</f>
        <v>26663</v>
      </c>
      <c r="J32" s="295"/>
      <c r="K32" s="96">
        <v>-15464</v>
      </c>
      <c r="L32" s="4"/>
      <c r="M32" s="4">
        <v>0</v>
      </c>
      <c r="N32" s="4"/>
      <c r="O32" s="4">
        <v>0</v>
      </c>
      <c r="P32" s="23"/>
      <c r="Q32" s="4">
        <v>0</v>
      </c>
      <c r="S32" s="4">
        <v>0</v>
      </c>
      <c r="U32" s="4">
        <v>0</v>
      </c>
      <c r="W32" s="4" t="e">
        <f>W30-W31</f>
        <v>#REF!</v>
      </c>
      <c r="X32" s="318"/>
      <c r="Z32" s="97"/>
    </row>
    <row r="33" spans="1:26" ht="15.75">
      <c r="A33" s="299"/>
      <c r="B33" s="295"/>
      <c r="C33" s="295"/>
      <c r="D33" s="317"/>
      <c r="E33" s="325"/>
      <c r="F33" s="318"/>
      <c r="G33" s="98"/>
      <c r="H33" s="295"/>
      <c r="I33" s="98"/>
      <c r="J33" s="295"/>
      <c r="K33" s="98"/>
      <c r="L33" s="4"/>
      <c r="M33" s="80"/>
      <c r="N33" s="4"/>
      <c r="O33" s="80"/>
      <c r="Q33" s="80"/>
      <c r="S33" s="80"/>
      <c r="U33" s="80"/>
      <c r="W33" s="4"/>
      <c r="X33" s="325"/>
      <c r="Z33" s="96"/>
    </row>
    <row r="34" spans="1:26" ht="16.5" thickBot="1">
      <c r="A34" s="326" t="s">
        <v>184</v>
      </c>
      <c r="B34" s="295"/>
      <c r="C34" s="295"/>
      <c r="D34" s="317"/>
      <c r="E34" s="327">
        <f>SUM(E30:E32)</f>
        <v>36398</v>
      </c>
      <c r="F34" s="318"/>
      <c r="G34" s="99">
        <f>SUM(G30:G32)</f>
        <v>842166</v>
      </c>
      <c r="H34" s="295"/>
      <c r="I34" s="99">
        <f>SUM(I30:I32)</f>
        <v>36398</v>
      </c>
      <c r="J34" s="295"/>
      <c r="K34" s="99">
        <f>SUM(K30:K32)</f>
        <v>842166</v>
      </c>
      <c r="L34" s="4"/>
      <c r="M34" s="41" t="e">
        <f>SUM(M30:M32)</f>
        <v>#REF!</v>
      </c>
      <c r="N34" s="4"/>
      <c r="O34" s="41" t="e">
        <f>SUM(O30:O32)</f>
        <v>#REF!</v>
      </c>
      <c r="Q34" s="41" t="e">
        <f>SUM(Q30:Q32)</f>
        <v>#REF!</v>
      </c>
      <c r="S34" s="41" t="e">
        <f>SUM(S30:S32)</f>
        <v>#REF!</v>
      </c>
      <c r="U34" s="41" t="e">
        <f>SUM(U30:U32)</f>
        <v>#REF!</v>
      </c>
      <c r="W34" s="4"/>
      <c r="X34" s="99"/>
      <c r="Z34" s="99"/>
    </row>
    <row r="35" spans="1:26" ht="16.5" thickTop="1">
      <c r="A35" s="299"/>
      <c r="B35" s="295"/>
      <c r="C35" s="295"/>
      <c r="D35" s="317"/>
      <c r="E35" s="318"/>
      <c r="F35" s="318"/>
      <c r="G35" s="96"/>
      <c r="H35" s="295"/>
      <c r="I35" s="96"/>
      <c r="J35" s="295"/>
      <c r="K35" s="96"/>
      <c r="L35" s="4"/>
      <c r="M35" s="4"/>
      <c r="N35" s="4"/>
      <c r="O35" s="4"/>
      <c r="Q35" s="4"/>
      <c r="S35" s="4"/>
      <c r="U35" s="35">
        <v>-2981866</v>
      </c>
      <c r="W35" s="4"/>
      <c r="X35" s="318"/>
      <c r="Z35" s="96"/>
    </row>
    <row r="36" spans="1:26" ht="15.75">
      <c r="A36" s="299"/>
      <c r="B36" s="295"/>
      <c r="C36" s="295"/>
      <c r="D36" s="317"/>
      <c r="E36" s="296"/>
      <c r="F36" s="297"/>
      <c r="H36" s="295"/>
      <c r="J36" s="295"/>
      <c r="K36" s="96"/>
      <c r="L36" s="4"/>
      <c r="M36" s="4"/>
      <c r="N36" s="4"/>
      <c r="O36" s="4"/>
      <c r="Q36" s="4"/>
      <c r="S36" s="4"/>
      <c r="U36" s="4" t="e">
        <f>U34-U35</f>
        <v>#REF!</v>
      </c>
      <c r="W36" s="4"/>
      <c r="X36" s="296"/>
      <c r="Z36" s="221"/>
    </row>
    <row r="37" spans="1:26" ht="15.75">
      <c r="A37" s="323" t="s">
        <v>185</v>
      </c>
      <c r="B37" s="295"/>
      <c r="C37" s="295"/>
      <c r="D37" s="317"/>
      <c r="E37" s="297"/>
      <c r="F37" s="297"/>
      <c r="G37" s="232"/>
      <c r="H37" s="295"/>
      <c r="I37" s="92"/>
      <c r="J37" s="295"/>
      <c r="K37" s="232"/>
      <c r="L37" s="73"/>
      <c r="S37" s="73"/>
      <c r="W37" s="4"/>
      <c r="X37" s="297"/>
      <c r="Z37" s="100"/>
    </row>
    <row r="38" spans="1:26" ht="15.75">
      <c r="A38" s="323" t="s">
        <v>84</v>
      </c>
      <c r="B38" s="295"/>
      <c r="C38" s="295"/>
      <c r="D38" s="295"/>
      <c r="E38" s="297"/>
      <c r="F38" s="297"/>
      <c r="H38" s="295"/>
      <c r="I38" s="92"/>
      <c r="J38" s="295"/>
      <c r="W38" s="4"/>
      <c r="X38" s="297"/>
      <c r="Z38" s="100"/>
    </row>
    <row r="39" spans="1:26" ht="15.75">
      <c r="A39" s="295"/>
      <c r="B39" s="295"/>
      <c r="C39" s="295"/>
      <c r="D39" s="295"/>
      <c r="E39" s="328"/>
      <c r="F39" s="328"/>
      <c r="G39" s="100"/>
      <c r="H39" s="328"/>
      <c r="I39" s="100"/>
      <c r="J39" s="328"/>
      <c r="K39" s="100"/>
      <c r="L39" s="42"/>
      <c r="M39" s="42"/>
      <c r="N39" s="42"/>
      <c r="O39" s="42"/>
      <c r="P39" s="42"/>
      <c r="Q39" s="42"/>
      <c r="R39" s="42"/>
      <c r="S39" s="42"/>
      <c r="W39" s="43"/>
      <c r="X39" s="328"/>
      <c r="Z39" s="100"/>
    </row>
    <row r="40" spans="1:26" ht="16.5" thickBot="1">
      <c r="A40" s="295" t="s">
        <v>186</v>
      </c>
      <c r="B40" s="295"/>
      <c r="C40" s="295"/>
      <c r="D40" s="295"/>
      <c r="E40" s="101">
        <f>E30/(223334575+22333400)*100</f>
        <v>0.0039626654634166295</v>
      </c>
      <c r="F40" s="297"/>
      <c r="G40" s="101">
        <f>G30/223334575*100</f>
        <v>0.3840112978476351</v>
      </c>
      <c r="H40" s="295"/>
      <c r="I40" s="101">
        <f>I30/(223334575+22333400)*100</f>
        <v>0.0039626654634166295</v>
      </c>
      <c r="J40" s="295"/>
      <c r="K40" s="101">
        <f>K30/223334575*100</f>
        <v>0.3840112978476351</v>
      </c>
      <c r="L40" s="71"/>
      <c r="M40" s="70" t="e">
        <f>SUM(#REF!)</f>
        <v>#REF!</v>
      </c>
      <c r="O40" s="70" t="e">
        <f>O30/223334575*100</f>
        <v>#REF!</v>
      </c>
      <c r="Q40" s="70" t="e">
        <f>SUM(#REF!)</f>
        <v>#REF!</v>
      </c>
      <c r="S40" s="70" t="e">
        <f>S30/223334575*100</f>
        <v>#REF!</v>
      </c>
      <c r="V40" s="30"/>
      <c r="W40" s="42"/>
      <c r="X40" s="101">
        <v>2.8677194294703363</v>
      </c>
      <c r="Z40" s="101">
        <v>0.9258019426683037</v>
      </c>
    </row>
    <row r="41" spans="1:26" ht="16.5" thickTop="1">
      <c r="A41" s="329"/>
      <c r="B41" s="295"/>
      <c r="C41" s="295"/>
      <c r="D41" s="295"/>
      <c r="E41" s="330"/>
      <c r="F41" s="297"/>
      <c r="G41" s="102"/>
      <c r="H41" s="295"/>
      <c r="I41" s="102"/>
      <c r="J41" s="295"/>
      <c r="K41" s="102"/>
      <c r="L41" s="71"/>
      <c r="M41" s="71"/>
      <c r="O41" s="71"/>
      <c r="Q41" s="71"/>
      <c r="S41" s="71"/>
      <c r="V41" s="30"/>
      <c r="W41" s="42"/>
      <c r="X41" s="330"/>
      <c r="Z41" s="102"/>
    </row>
    <row r="42" spans="1:26" ht="16.5" thickBot="1">
      <c r="A42" s="295" t="s">
        <v>63</v>
      </c>
      <c r="B42" s="295"/>
      <c r="C42" s="295"/>
      <c r="D42" s="317"/>
      <c r="E42" s="331">
        <v>0</v>
      </c>
      <c r="F42" s="318"/>
      <c r="G42" s="103">
        <v>0</v>
      </c>
      <c r="H42" s="295"/>
      <c r="I42" s="103">
        <v>0</v>
      </c>
      <c r="J42" s="295"/>
      <c r="K42" s="103">
        <v>0</v>
      </c>
      <c r="L42" s="68"/>
      <c r="M42" s="72">
        <v>0</v>
      </c>
      <c r="N42" s="4"/>
      <c r="O42" s="72">
        <v>0</v>
      </c>
      <c r="Q42" s="72">
        <v>0</v>
      </c>
      <c r="S42" s="72">
        <v>0</v>
      </c>
      <c r="V42" s="30"/>
      <c r="W42" s="42"/>
      <c r="X42" s="331">
        <v>0</v>
      </c>
      <c r="Z42" s="103">
        <v>0</v>
      </c>
    </row>
    <row r="43" spans="1:24" ht="16.5" thickTop="1">
      <c r="A43" s="329"/>
      <c r="B43" s="295"/>
      <c r="C43" s="295"/>
      <c r="D43" s="317"/>
      <c r="E43" s="332"/>
      <c r="F43" s="318"/>
      <c r="G43" s="104"/>
      <c r="H43" s="295"/>
      <c r="I43" s="223"/>
      <c r="J43" s="295"/>
      <c r="K43" s="104"/>
      <c r="L43" s="68"/>
      <c r="M43" s="68"/>
      <c r="N43" s="4"/>
      <c r="O43" s="68"/>
      <c r="Q43" s="68"/>
      <c r="S43" s="68"/>
      <c r="V43" s="30"/>
      <c r="W43" s="71"/>
      <c r="X43" s="332"/>
    </row>
    <row r="44" spans="1:24" ht="15.75">
      <c r="A44" s="329"/>
      <c r="B44" s="295"/>
      <c r="C44" s="295"/>
      <c r="D44" s="317"/>
      <c r="E44" s="332"/>
      <c r="F44" s="318"/>
      <c r="G44" s="104"/>
      <c r="H44" s="295"/>
      <c r="I44" s="223"/>
      <c r="J44" s="295"/>
      <c r="K44" s="104"/>
      <c r="L44" s="68"/>
      <c r="M44" s="68"/>
      <c r="N44" s="4"/>
      <c r="O44" s="68"/>
      <c r="Q44" s="68"/>
      <c r="S44" s="68"/>
      <c r="V44" s="30"/>
      <c r="W44" s="71"/>
      <c r="X44" s="71"/>
    </row>
    <row r="45" spans="1:26" s="85" customFormat="1" ht="15.75" customHeight="1">
      <c r="A45" s="343" t="s">
        <v>208</v>
      </c>
      <c r="B45" s="343"/>
      <c r="C45" s="343"/>
      <c r="D45" s="343"/>
      <c r="E45" s="343"/>
      <c r="F45" s="343"/>
      <c r="G45" s="343"/>
      <c r="H45" s="343"/>
      <c r="I45" s="344"/>
      <c r="J45" s="344"/>
      <c r="K45" s="344"/>
      <c r="L45" s="110"/>
      <c r="M45" s="110"/>
      <c r="N45" s="110"/>
      <c r="O45" s="110"/>
      <c r="P45" s="110"/>
      <c r="Q45" s="110"/>
      <c r="R45" s="110"/>
      <c r="S45" s="110"/>
      <c r="V45" s="86"/>
      <c r="W45" s="71"/>
      <c r="X45" s="71"/>
      <c r="Z45" s="23"/>
    </row>
    <row r="46" spans="1:24" ht="15.75">
      <c r="A46" s="343"/>
      <c r="B46" s="343"/>
      <c r="C46" s="343"/>
      <c r="D46" s="343"/>
      <c r="E46" s="343"/>
      <c r="F46" s="343"/>
      <c r="G46" s="343"/>
      <c r="H46" s="343"/>
      <c r="I46" s="344"/>
      <c r="J46" s="344"/>
      <c r="K46" s="344"/>
      <c r="L46" s="110"/>
      <c r="M46" s="110"/>
      <c r="N46" s="110"/>
      <c r="O46" s="110"/>
      <c r="P46" s="110"/>
      <c r="Q46" s="110"/>
      <c r="R46" s="110"/>
      <c r="S46" s="110"/>
      <c r="V46" s="30"/>
      <c r="W46" s="68"/>
      <c r="X46" s="68"/>
    </row>
    <row r="47" spans="1:24" ht="15.75">
      <c r="A47" s="343"/>
      <c r="B47" s="343"/>
      <c r="C47" s="343"/>
      <c r="D47" s="343"/>
      <c r="E47" s="343"/>
      <c r="F47" s="343"/>
      <c r="G47" s="343"/>
      <c r="H47" s="343"/>
      <c r="I47" s="344"/>
      <c r="J47" s="344"/>
      <c r="K47" s="344"/>
      <c r="L47" s="110"/>
      <c r="M47" s="110"/>
      <c r="N47" s="110"/>
      <c r="O47" s="110"/>
      <c r="P47" s="110"/>
      <c r="Q47" s="110"/>
      <c r="R47" s="110"/>
      <c r="S47" s="110"/>
      <c r="V47" s="30"/>
      <c r="W47" s="87"/>
      <c r="X47" s="87"/>
    </row>
    <row r="48" spans="2:24" ht="15.75" customHeight="1">
      <c r="B48" s="58"/>
      <c r="C48" s="58"/>
      <c r="D48" s="58"/>
      <c r="E48" s="229"/>
      <c r="F48" s="58"/>
      <c r="G48" s="105"/>
      <c r="H48" s="58"/>
      <c r="I48" s="224"/>
      <c r="J48" s="58"/>
      <c r="K48" s="105"/>
      <c r="L48" s="58"/>
      <c r="M48" s="58"/>
      <c r="N48" s="58"/>
      <c r="O48" s="58"/>
      <c r="P48" s="58"/>
      <c r="Q48" s="58"/>
      <c r="R48" s="58"/>
      <c r="S48" s="58"/>
      <c r="V48" s="30"/>
      <c r="W48" s="88"/>
      <c r="X48" s="88"/>
    </row>
    <row r="49" spans="1:24" ht="15.75">
      <c r="A49" s="58"/>
      <c r="B49" s="58"/>
      <c r="C49" s="58"/>
      <c r="D49" s="58"/>
      <c r="E49" s="96"/>
      <c r="F49" s="4"/>
      <c r="G49" s="96"/>
      <c r="I49" s="96"/>
      <c r="K49" s="96"/>
      <c r="L49" s="58"/>
      <c r="M49" s="58"/>
      <c r="N49" s="58"/>
      <c r="O49" s="58"/>
      <c r="P49" s="58"/>
      <c r="Q49" s="58"/>
      <c r="R49" s="58"/>
      <c r="S49" s="58"/>
      <c r="W49" s="89"/>
      <c r="X49" s="89"/>
    </row>
    <row r="50" spans="5:24" ht="15.75">
      <c r="E50" s="230"/>
      <c r="F50" s="59"/>
      <c r="G50" s="106"/>
      <c r="I50" s="231"/>
      <c r="K50" s="106"/>
      <c r="L50" s="59"/>
      <c r="M50" s="59"/>
      <c r="N50" s="59"/>
      <c r="O50" s="59"/>
      <c r="Q50" s="60"/>
      <c r="S50" s="59"/>
      <c r="W50" s="89"/>
      <c r="X50" s="89"/>
    </row>
    <row r="51" spans="5:24" ht="15.75">
      <c r="E51" s="230"/>
      <c r="F51" s="59"/>
      <c r="G51" s="106"/>
      <c r="I51" s="225"/>
      <c r="K51" s="106"/>
      <c r="L51" s="59"/>
      <c r="M51" s="59"/>
      <c r="N51" s="59"/>
      <c r="O51" s="59"/>
      <c r="Q51" s="59"/>
      <c r="S51" s="59"/>
      <c r="W51" s="89"/>
      <c r="X51" s="89"/>
    </row>
    <row r="52" spans="5:24" ht="15.75">
      <c r="E52" s="230"/>
      <c r="F52" s="59"/>
      <c r="G52" s="106"/>
      <c r="I52" s="225"/>
      <c r="K52" s="106"/>
      <c r="L52" s="59"/>
      <c r="M52" s="59"/>
      <c r="N52" s="59"/>
      <c r="O52" s="59"/>
      <c r="Q52" s="59"/>
      <c r="S52" s="59"/>
      <c r="W52" s="89"/>
      <c r="X52" s="89"/>
    </row>
    <row r="53" ht="15.75">
      <c r="D53" s="28"/>
    </row>
    <row r="54" ht="15.75">
      <c r="D54" s="28"/>
    </row>
    <row r="55" ht="15.75">
      <c r="D55" s="28"/>
    </row>
    <row r="56" ht="15.75">
      <c r="D56" s="28"/>
    </row>
    <row r="57" ht="15.75">
      <c r="D57" s="28"/>
    </row>
    <row r="58" ht="15.75">
      <c r="D58" s="28"/>
    </row>
  </sheetData>
  <sheetProtection/>
  <mergeCells count="1">
    <mergeCell ref="A45:K47"/>
  </mergeCells>
  <printOptions/>
  <pageMargins left="0.75" right="0.75" top="1" bottom="1" header="0.5" footer="0.5"/>
  <pageSetup horizontalDpi="600" verticalDpi="600" orientation="portrait" paperSize="9" scale="70" r:id="rId1"/>
  <rowBreaks count="1" manualBreakCount="1">
    <brk id="47" max="10" man="1"/>
  </rowBreaks>
</worksheet>
</file>

<file path=xl/worksheets/sheet3.xml><?xml version="1.0" encoding="utf-8"?>
<worksheet xmlns="http://schemas.openxmlformats.org/spreadsheetml/2006/main" xmlns:r="http://schemas.openxmlformats.org/officeDocument/2006/relationships">
  <sheetPr>
    <tabColor indexed="26"/>
    <pageSetUpPr fitToPage="1"/>
  </sheetPr>
  <dimension ref="A1:BG75"/>
  <sheetViews>
    <sheetView showGridLines="0" view="pageBreakPreview" zoomScale="70" zoomScaleNormal="75" zoomScaleSheetLayoutView="70" zoomScalePageLayoutView="0" workbookViewId="0" topLeftCell="A1">
      <pane xSplit="4" ySplit="10" topLeftCell="E11" activePane="bottomRight" state="frozen"/>
      <selection pane="topLeft" activeCell="D67" sqref="D67"/>
      <selection pane="topRight" activeCell="D67" sqref="D67"/>
      <selection pane="bottomLeft" activeCell="D67" sqref="D67"/>
      <selection pane="bottomRight" activeCell="E15" sqref="E15"/>
    </sheetView>
  </sheetViews>
  <sheetFormatPr defaultColWidth="8.8515625" defaultRowHeight="12.75"/>
  <cols>
    <col min="1" max="1" width="20.7109375" style="1" customWidth="1"/>
    <col min="2" max="2" width="13.00390625" style="1" customWidth="1"/>
    <col min="3" max="3" width="8.8515625" style="1" customWidth="1"/>
    <col min="4" max="4" width="4.57421875" style="1" customWidth="1"/>
    <col min="5" max="5" width="16.57421875" style="226" bestFit="1" customWidth="1"/>
    <col min="6" max="6" width="2.7109375" style="43" customWidth="1"/>
    <col min="7" max="7" width="17.00390625" style="92" bestFit="1" customWidth="1"/>
    <col min="8" max="8" width="2.7109375" style="1" customWidth="1"/>
    <col min="9" max="9" width="16.57421875" style="221" bestFit="1" customWidth="1"/>
    <col min="10" max="10" width="2.7109375" style="1" customWidth="1"/>
    <col min="11" max="11" width="17.00390625" style="92" bestFit="1" customWidth="1"/>
    <col min="12" max="12" width="3.57421875" style="43" customWidth="1"/>
    <col min="13" max="13" width="20.7109375" style="43" hidden="1" customWidth="1"/>
    <col min="14" max="14" width="2.7109375" style="43" hidden="1" customWidth="1"/>
    <col min="15" max="15" width="20.7109375" style="43" hidden="1" customWidth="1"/>
    <col min="16" max="16" width="2.7109375" style="1" hidden="1" customWidth="1"/>
    <col min="17" max="17" width="21.28125" style="43" hidden="1" customWidth="1"/>
    <col min="18" max="18" width="2.7109375" style="1" hidden="1" customWidth="1"/>
    <col min="19" max="19" width="21.28125" style="43" hidden="1" customWidth="1"/>
    <col min="20" max="20" width="3.421875" style="1" hidden="1" customWidth="1"/>
    <col min="21" max="21" width="20.7109375" style="1" hidden="1" customWidth="1"/>
    <col min="22" max="22" width="6.7109375" style="1" hidden="1" customWidth="1"/>
    <col min="23" max="23" width="17.421875" style="1" hidden="1" customWidth="1"/>
    <col min="24" max="24" width="8.140625" style="1" customWidth="1"/>
    <col min="25" max="25" width="17.421875" style="1" customWidth="1"/>
    <col min="26" max="26" width="8.140625" style="1" customWidth="1"/>
    <col min="27" max="27" width="17.421875" style="1" customWidth="1"/>
    <col min="28" max="28" width="8.140625" style="1" customWidth="1"/>
    <col min="29" max="29" width="17.7109375" style="1" bestFit="1" customWidth="1"/>
    <col min="30" max="30" width="5.7109375" style="1" customWidth="1"/>
    <col min="31" max="31" width="16.421875" style="1" bestFit="1" customWidth="1"/>
    <col min="32" max="32" width="3.8515625" style="1" customWidth="1"/>
    <col min="33" max="33" width="16.421875" style="1" bestFit="1" customWidth="1"/>
    <col min="34" max="34" width="4.140625" style="1" customWidth="1"/>
    <col min="35" max="35" width="15.7109375" style="1" customWidth="1"/>
    <col min="36" max="36" width="4.140625" style="1" customWidth="1"/>
    <col min="37" max="37" width="17.57421875" style="1" customWidth="1"/>
    <col min="38" max="38" width="4.140625" style="1" customWidth="1"/>
    <col min="39" max="39" width="15.57421875" style="1" customWidth="1"/>
    <col min="40" max="40" width="4.140625" style="1" customWidth="1"/>
    <col min="41" max="41" width="15.57421875" style="1" customWidth="1"/>
    <col min="42" max="42" width="4.140625" style="1" customWidth="1"/>
    <col min="43" max="43" width="8.8515625" style="1" customWidth="1"/>
    <col min="44" max="44" width="17.8515625" style="1" customWidth="1"/>
    <col min="45" max="16384" width="8.8515625" style="1" customWidth="1"/>
  </cols>
  <sheetData>
    <row r="1" ht="20.25" customHeight="1">
      <c r="A1" s="15" t="s">
        <v>0</v>
      </c>
    </row>
    <row r="2" ht="15.75">
      <c r="A2" s="15" t="s">
        <v>170</v>
      </c>
    </row>
    <row r="3" ht="15.75">
      <c r="A3" s="81"/>
    </row>
    <row r="4" spans="1:28" ht="15.75">
      <c r="A4" s="31" t="s">
        <v>55</v>
      </c>
      <c r="W4" s="64"/>
      <c r="X4" s="64"/>
      <c r="Y4" s="64"/>
      <c r="Z4" s="64"/>
      <c r="AA4" s="64"/>
      <c r="AB4" s="64"/>
    </row>
    <row r="5" spans="1:28" ht="15.75">
      <c r="A5" s="31"/>
      <c r="W5" s="64"/>
      <c r="X5" s="64"/>
      <c r="Y5" s="64"/>
      <c r="Z5" s="64"/>
      <c r="AA5" s="64"/>
      <c r="AB5" s="64"/>
    </row>
    <row r="6" spans="1:28" ht="15.75">
      <c r="A6" s="31"/>
      <c r="W6" s="64"/>
      <c r="X6" s="64"/>
      <c r="Y6" s="64"/>
      <c r="Z6" s="64"/>
      <c r="AA6" s="64"/>
      <c r="AB6" s="64"/>
    </row>
    <row r="7" spans="4:44" ht="15.75">
      <c r="D7" s="21"/>
      <c r="E7" s="227" t="s">
        <v>1</v>
      </c>
      <c r="F7" s="3"/>
      <c r="G7" s="91" t="s">
        <v>1</v>
      </c>
      <c r="I7" s="222" t="s">
        <v>1</v>
      </c>
      <c r="K7" s="91" t="s">
        <v>1</v>
      </c>
      <c r="L7" s="3"/>
      <c r="M7" s="3" t="s">
        <v>1</v>
      </c>
      <c r="N7" s="3"/>
      <c r="O7" s="3" t="s">
        <v>1</v>
      </c>
      <c r="Q7" s="3" t="s">
        <v>1</v>
      </c>
      <c r="S7" s="3" t="s">
        <v>1</v>
      </c>
      <c r="AR7" s="43" t="s">
        <v>80</v>
      </c>
    </row>
    <row r="8" spans="4:44" ht="15.75" customHeight="1">
      <c r="D8" s="82"/>
      <c r="E8" s="2" t="s">
        <v>36</v>
      </c>
      <c r="F8" s="2"/>
      <c r="G8" s="2" t="s">
        <v>36</v>
      </c>
      <c r="H8" s="82"/>
      <c r="I8" s="43" t="s">
        <v>2</v>
      </c>
      <c r="J8" s="59"/>
      <c r="K8" s="43" t="s">
        <v>2</v>
      </c>
      <c r="L8" s="107"/>
      <c r="M8" s="2" t="s">
        <v>36</v>
      </c>
      <c r="N8" s="2"/>
      <c r="O8" s="2" t="s">
        <v>36</v>
      </c>
      <c r="P8" s="2"/>
      <c r="Q8" s="43" t="s">
        <v>2</v>
      </c>
      <c r="R8" s="59"/>
      <c r="S8" s="43" t="s">
        <v>2</v>
      </c>
      <c r="U8" s="1" t="s">
        <v>66</v>
      </c>
      <c r="W8" s="1" t="s">
        <v>65</v>
      </c>
      <c r="Y8" s="8" t="s">
        <v>76</v>
      </c>
      <c r="Z8" s="8"/>
      <c r="AA8" s="8" t="s">
        <v>76</v>
      </c>
      <c r="AB8" s="8"/>
      <c r="AC8" s="8" t="s">
        <v>76</v>
      </c>
      <c r="AE8" s="8" t="s">
        <v>76</v>
      </c>
      <c r="AG8" s="8" t="s">
        <v>76</v>
      </c>
      <c r="AI8" s="1" t="s">
        <v>66</v>
      </c>
      <c r="AK8" s="1" t="s">
        <v>66</v>
      </c>
      <c r="AM8" s="1" t="s">
        <v>2</v>
      </c>
      <c r="AO8" s="1" t="s">
        <v>2</v>
      </c>
      <c r="AR8" s="2" t="s">
        <v>36</v>
      </c>
    </row>
    <row r="9" spans="4:44" ht="15.75" customHeight="1">
      <c r="D9" s="21"/>
      <c r="E9" s="234" t="s">
        <v>171</v>
      </c>
      <c r="F9" s="62"/>
      <c r="G9" s="220" t="s">
        <v>70</v>
      </c>
      <c r="H9" s="62"/>
      <c r="I9" s="93" t="str">
        <f>E9</f>
        <v>31-Dec-2011</v>
      </c>
      <c r="J9" s="106"/>
      <c r="K9" s="93" t="str">
        <f>G9</f>
        <v>31-Dec-2010</v>
      </c>
      <c r="L9" s="108"/>
      <c r="M9" s="63" t="s">
        <v>70</v>
      </c>
      <c r="N9" s="62"/>
      <c r="O9" s="63" t="s">
        <v>53</v>
      </c>
      <c r="P9" s="62"/>
      <c r="Q9" s="62" t="str">
        <f>M9</f>
        <v>31-Dec-2010</v>
      </c>
      <c r="R9" s="59"/>
      <c r="S9" s="62" t="str">
        <f>O9</f>
        <v>31-Dec-2009</v>
      </c>
      <c r="U9" s="3" t="s">
        <v>69</v>
      </c>
      <c r="W9" s="3" t="s">
        <v>69</v>
      </c>
      <c r="X9" s="3"/>
      <c r="Y9" s="1" t="s">
        <v>36</v>
      </c>
      <c r="AA9" s="1" t="s">
        <v>36</v>
      </c>
      <c r="AC9" s="1" t="s">
        <v>73</v>
      </c>
      <c r="AE9" s="1" t="s">
        <v>69</v>
      </c>
      <c r="AG9" s="1" t="s">
        <v>77</v>
      </c>
      <c r="AI9" s="3" t="s">
        <v>69</v>
      </c>
      <c r="AK9" s="3" t="s">
        <v>73</v>
      </c>
      <c r="AL9" s="3"/>
      <c r="AM9" s="290">
        <v>40451</v>
      </c>
      <c r="AN9" s="3"/>
      <c r="AO9" s="290">
        <v>40816</v>
      </c>
      <c r="AP9" s="3"/>
      <c r="AR9" s="63" t="s">
        <v>79</v>
      </c>
    </row>
    <row r="10" spans="4:44" ht="15.75">
      <c r="D10" s="21"/>
      <c r="E10" s="63" t="s">
        <v>8</v>
      </c>
      <c r="F10" s="62"/>
      <c r="G10" s="111" t="s">
        <v>8</v>
      </c>
      <c r="H10" s="62"/>
      <c r="I10" s="111" t="s">
        <v>8</v>
      </c>
      <c r="J10" s="91"/>
      <c r="K10" s="111" t="s">
        <v>8</v>
      </c>
      <c r="L10" s="109"/>
      <c r="M10" s="61" t="s">
        <v>8</v>
      </c>
      <c r="N10" s="62"/>
      <c r="O10" s="61" t="s">
        <v>8</v>
      </c>
      <c r="P10" s="62"/>
      <c r="Q10" s="61" t="s">
        <v>8</v>
      </c>
      <c r="R10" s="3"/>
      <c r="S10" s="61" t="s">
        <v>8</v>
      </c>
      <c r="U10" s="77" t="s">
        <v>71</v>
      </c>
      <c r="W10" s="77" t="s">
        <v>72</v>
      </c>
      <c r="X10" s="77"/>
      <c r="Y10" s="77" t="s">
        <v>85</v>
      </c>
      <c r="Z10" s="77"/>
      <c r="AA10" s="77" t="s">
        <v>166</v>
      </c>
      <c r="AB10" s="77"/>
      <c r="AC10" s="77" t="s">
        <v>70</v>
      </c>
      <c r="AE10" s="77" t="s">
        <v>71</v>
      </c>
      <c r="AG10" s="77" t="s">
        <v>78</v>
      </c>
      <c r="AI10" s="77" t="s">
        <v>71</v>
      </c>
      <c r="AK10" s="77" t="s">
        <v>70</v>
      </c>
      <c r="AL10" s="77"/>
      <c r="AM10" s="77" t="s">
        <v>8</v>
      </c>
      <c r="AN10" s="77"/>
      <c r="AO10" s="77" t="s">
        <v>8</v>
      </c>
      <c r="AP10" s="77"/>
      <c r="AR10" s="61" t="s">
        <v>8</v>
      </c>
    </row>
    <row r="11" spans="4:44" ht="15.75">
      <c r="D11" s="21"/>
      <c r="E11" s="55"/>
      <c r="F11" s="55"/>
      <c r="G11" s="94"/>
      <c r="H11" s="56"/>
      <c r="I11" s="94"/>
      <c r="J11" s="30"/>
      <c r="K11" s="94"/>
      <c r="L11" s="55"/>
      <c r="M11" s="55"/>
      <c r="N11" s="55"/>
      <c r="O11" s="55"/>
      <c r="P11" s="56"/>
      <c r="Q11" s="55"/>
      <c r="S11" s="55"/>
      <c r="U11" s="79" t="s">
        <v>74</v>
      </c>
      <c r="W11" s="79" t="s">
        <v>75</v>
      </c>
      <c r="X11" s="79"/>
      <c r="Y11" s="79"/>
      <c r="Z11" s="79"/>
      <c r="AA11" s="79"/>
      <c r="AB11" s="79"/>
      <c r="AI11" s="79"/>
      <c r="AK11" s="79" t="s">
        <v>74</v>
      </c>
      <c r="AL11" s="79"/>
      <c r="AM11" s="79" t="s">
        <v>74</v>
      </c>
      <c r="AN11" s="79"/>
      <c r="AO11" s="79" t="s">
        <v>74</v>
      </c>
      <c r="AP11" s="79"/>
      <c r="AR11" s="79" t="s">
        <v>74</v>
      </c>
    </row>
    <row r="12" spans="1:28" s="36" customFormat="1" ht="15.75">
      <c r="A12" s="74" t="s">
        <v>3</v>
      </c>
      <c r="D12" s="37"/>
      <c r="E12" s="67"/>
      <c r="F12" s="38"/>
      <c r="G12" s="95"/>
      <c r="I12" s="95"/>
      <c r="K12" s="218"/>
      <c r="L12" s="38"/>
      <c r="M12" s="67"/>
      <c r="N12" s="38"/>
      <c r="O12" s="39"/>
      <c r="Q12" s="39"/>
      <c r="S12" s="38"/>
      <c r="U12" s="38"/>
      <c r="W12" s="83"/>
      <c r="X12" s="83"/>
      <c r="Y12" s="83"/>
      <c r="Z12" s="83"/>
      <c r="AA12" s="83"/>
      <c r="AB12" s="83"/>
    </row>
    <row r="13" spans="1:28" s="36" customFormat="1" ht="15.75">
      <c r="A13" s="74"/>
      <c r="D13" s="37"/>
      <c r="E13" s="67"/>
      <c r="F13" s="38"/>
      <c r="G13" s="95"/>
      <c r="I13" s="95"/>
      <c r="K13" s="218"/>
      <c r="L13" s="38"/>
      <c r="M13" s="67"/>
      <c r="N13" s="38"/>
      <c r="O13" s="39"/>
      <c r="Q13" s="39"/>
      <c r="S13" s="38"/>
      <c r="U13" s="38"/>
      <c r="W13" s="83"/>
      <c r="X13" s="83"/>
      <c r="Y13" s="83"/>
      <c r="Z13" s="83"/>
      <c r="AA13" s="83"/>
      <c r="AB13" s="83"/>
    </row>
    <row r="14" spans="1:44" ht="15.75">
      <c r="A14" s="1" t="s">
        <v>4</v>
      </c>
      <c r="D14" s="19"/>
      <c r="E14" s="4">
        <f>+I14-AO14</f>
        <v>55646211</v>
      </c>
      <c r="F14" s="4"/>
      <c r="G14" s="96">
        <f>+K14-AM14</f>
        <v>8947427</v>
      </c>
      <c r="I14" s="96">
        <f>'[8]PL'!$L$18-AA14</f>
        <v>77174690</v>
      </c>
      <c r="K14" s="96">
        <f>+AK14</f>
        <v>31732821</v>
      </c>
      <c r="L14" s="4"/>
      <c r="M14" s="4">
        <f>+Q14-U14</f>
        <v>9005827</v>
      </c>
      <c r="N14" s="4"/>
      <c r="O14" s="4" t="e">
        <f>+S14-W14</f>
        <v>#REF!</v>
      </c>
      <c r="Q14" s="4">
        <f>+'[3]PL'!$L$18-AC14</f>
        <v>31732821</v>
      </c>
      <c r="S14" s="4" t="e">
        <f>53745911-#REF!</f>
        <v>#REF!</v>
      </c>
      <c r="U14" s="4">
        <f>40241294-AE14</f>
        <v>22726994</v>
      </c>
      <c r="W14" s="23" t="e">
        <f>39637047-#REF!</f>
        <v>#REF!</v>
      </c>
      <c r="X14" s="23"/>
      <c r="Y14" s="23">
        <v>6161990</v>
      </c>
      <c r="Z14" s="23"/>
      <c r="AA14" s="23">
        <v>6161990</v>
      </c>
      <c r="AB14" s="23"/>
      <c r="AC14" s="23">
        <f>22347810-43942</f>
        <v>22303868</v>
      </c>
      <c r="AE14" s="23">
        <f>17546090-31790</f>
        <v>17514300</v>
      </c>
      <c r="AG14" s="23">
        <f>11087414-25096</f>
        <v>11062318</v>
      </c>
      <c r="AI14" s="23">
        <f>+'[7]Condensed IS'!$I$14+58400</f>
        <v>40299694</v>
      </c>
      <c r="AK14" s="64">
        <v>31732821</v>
      </c>
      <c r="AL14" s="64"/>
      <c r="AM14" s="64">
        <v>22785394</v>
      </c>
      <c r="AN14" s="64"/>
      <c r="AO14" s="64">
        <v>21528479</v>
      </c>
      <c r="AP14" s="64"/>
      <c r="AR14" s="64">
        <f>U14-AK14</f>
        <v>-9005827</v>
      </c>
    </row>
    <row r="15" spans="4:35" ht="15.75">
      <c r="D15" s="19"/>
      <c r="E15" s="4"/>
      <c r="F15" s="4"/>
      <c r="G15" s="96"/>
      <c r="I15" s="96"/>
      <c r="K15" s="96"/>
      <c r="L15" s="4"/>
      <c r="M15" s="4"/>
      <c r="N15" s="4"/>
      <c r="O15" s="4"/>
      <c r="Q15" s="4"/>
      <c r="S15" s="4"/>
      <c r="U15" s="4"/>
      <c r="W15" s="23"/>
      <c r="X15" s="23"/>
      <c r="Y15" s="23"/>
      <c r="Z15" s="23"/>
      <c r="AA15" s="23"/>
      <c r="AB15" s="23"/>
      <c r="AI15" s="23"/>
    </row>
    <row r="16" spans="1:59" ht="15.75">
      <c r="A16" s="1" t="s">
        <v>112</v>
      </c>
      <c r="D16" s="19"/>
      <c r="E16" s="4">
        <f>+I16-AO16</f>
        <v>15034</v>
      </c>
      <c r="F16" s="4"/>
      <c r="G16" s="96">
        <f>+K16-AM16</f>
        <v>24457</v>
      </c>
      <c r="H16" s="23"/>
      <c r="I16" s="96">
        <f>+'[8]PL'!$L$21-AA16</f>
        <v>82618</v>
      </c>
      <c r="J16" s="23"/>
      <c r="K16" s="96">
        <f>+AK16</f>
        <v>107831</v>
      </c>
      <c r="L16" s="4"/>
      <c r="M16" s="4"/>
      <c r="N16" s="4"/>
      <c r="O16" s="4"/>
      <c r="P16" s="23"/>
      <c r="Q16" s="4"/>
      <c r="R16" s="23"/>
      <c r="S16" s="4"/>
      <c r="T16" s="23"/>
      <c r="U16" s="4"/>
      <c r="V16" s="23"/>
      <c r="W16" s="23"/>
      <c r="X16" s="23"/>
      <c r="Y16" s="23"/>
      <c r="Z16" s="23"/>
      <c r="AA16" s="23"/>
      <c r="AB16" s="23"/>
      <c r="AC16" s="23"/>
      <c r="AD16" s="23"/>
      <c r="AE16" s="23"/>
      <c r="AF16" s="23"/>
      <c r="AG16" s="23"/>
      <c r="AH16" s="23"/>
      <c r="AI16" s="23"/>
      <c r="AJ16" s="23"/>
      <c r="AK16" s="23">
        <v>107831</v>
      </c>
      <c r="AL16" s="23"/>
      <c r="AM16" s="23">
        <v>83374</v>
      </c>
      <c r="AN16" s="23"/>
      <c r="AO16" s="23">
        <v>67584</v>
      </c>
      <c r="AP16" s="23"/>
      <c r="AQ16" s="23"/>
      <c r="AR16" s="23"/>
      <c r="AS16" s="23"/>
      <c r="AT16" s="23"/>
      <c r="AU16" s="23"/>
      <c r="AV16" s="23"/>
      <c r="AW16" s="23"/>
      <c r="AX16" s="23"/>
      <c r="AY16" s="23"/>
      <c r="AZ16" s="23"/>
      <c r="BA16" s="23"/>
      <c r="BB16" s="23"/>
      <c r="BC16" s="23"/>
      <c r="BD16" s="23"/>
      <c r="BE16" s="23"/>
      <c r="BF16" s="23"/>
      <c r="BG16" s="23"/>
    </row>
    <row r="17" spans="4:59" ht="15.75">
      <c r="D17" s="19"/>
      <c r="E17" s="4"/>
      <c r="F17" s="4"/>
      <c r="G17" s="96"/>
      <c r="H17" s="23"/>
      <c r="I17" s="96"/>
      <c r="J17" s="23"/>
      <c r="K17" s="96"/>
      <c r="L17" s="4"/>
      <c r="M17" s="4"/>
      <c r="N17" s="4"/>
      <c r="O17" s="4"/>
      <c r="P17" s="23"/>
      <c r="Q17" s="4"/>
      <c r="R17" s="23"/>
      <c r="S17" s="4"/>
      <c r="T17" s="23"/>
      <c r="U17" s="4"/>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row>
    <row r="18" spans="1:59" ht="15.75">
      <c r="A18" s="1" t="s">
        <v>6</v>
      </c>
      <c r="D18" s="19"/>
      <c r="E18" s="4">
        <f>+I18-AO18</f>
        <v>11368452</v>
      </c>
      <c r="F18" s="4"/>
      <c r="G18" s="96">
        <f>+K18-AM18</f>
        <v>292739506</v>
      </c>
      <c r="H18" s="23"/>
      <c r="I18" s="96">
        <f>+'[8]PL'!$L$43-AA17-I16</f>
        <v>16063546</v>
      </c>
      <c r="J18" s="23"/>
      <c r="K18" s="96">
        <f>+AK18</f>
        <v>293218842</v>
      </c>
      <c r="L18" s="4"/>
      <c r="M18" s="4"/>
      <c r="N18" s="4"/>
      <c r="O18" s="4"/>
      <c r="P18" s="23"/>
      <c r="Q18" s="4"/>
      <c r="R18" s="23"/>
      <c r="S18" s="4"/>
      <c r="T18" s="23"/>
      <c r="U18" s="4"/>
      <c r="V18" s="23"/>
      <c r="W18" s="23"/>
      <c r="X18" s="23"/>
      <c r="Y18" s="23"/>
      <c r="Z18" s="23"/>
      <c r="AA18" s="23"/>
      <c r="AB18" s="23"/>
      <c r="AC18" s="23"/>
      <c r="AD18" s="23"/>
      <c r="AE18" s="23"/>
      <c r="AF18" s="23"/>
      <c r="AG18" s="23"/>
      <c r="AH18" s="23"/>
      <c r="AI18" s="23"/>
      <c r="AJ18" s="23"/>
      <c r="AK18" s="23">
        <f>291034911+1150655+1033276</f>
        <v>293218842</v>
      </c>
      <c r="AL18" s="23"/>
      <c r="AM18" s="23">
        <f>562710-AM16</f>
        <v>479336</v>
      </c>
      <c r="AN18" s="23"/>
      <c r="AO18" s="23">
        <f>4762678-AO16</f>
        <v>4695094</v>
      </c>
      <c r="AP18" s="23"/>
      <c r="AQ18" s="23"/>
      <c r="AR18" s="23"/>
      <c r="AS18" s="23"/>
      <c r="AT18" s="23"/>
      <c r="AU18" s="23"/>
      <c r="AV18" s="23"/>
      <c r="AW18" s="23"/>
      <c r="AX18" s="23"/>
      <c r="AY18" s="23"/>
      <c r="AZ18" s="23"/>
      <c r="BA18" s="23"/>
      <c r="BB18" s="23"/>
      <c r="BC18" s="23"/>
      <c r="BD18" s="23"/>
      <c r="BE18" s="23"/>
      <c r="BF18" s="23"/>
      <c r="BG18" s="23"/>
    </row>
    <row r="19" spans="4:59" ht="15.75">
      <c r="D19" s="19"/>
      <c r="E19" s="4"/>
      <c r="F19" s="4"/>
      <c r="G19" s="96"/>
      <c r="H19" s="23"/>
      <c r="I19" s="96"/>
      <c r="J19" s="23"/>
      <c r="K19" s="96"/>
      <c r="L19" s="4"/>
      <c r="M19" s="4"/>
      <c r="N19" s="4"/>
      <c r="O19" s="4"/>
      <c r="P19" s="23"/>
      <c r="Q19" s="4"/>
      <c r="R19" s="23"/>
      <c r="S19" s="4"/>
      <c r="T19" s="23"/>
      <c r="U19" s="4"/>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row>
    <row r="20" spans="1:59" ht="15.75">
      <c r="A20" s="1" t="s">
        <v>174</v>
      </c>
      <c r="D20" s="19"/>
      <c r="E20" s="4" t="e">
        <f>+I20-AO20</f>
        <v>#REF!</v>
      </c>
      <c r="F20" s="4"/>
      <c r="G20" s="96">
        <f>+K20-AM20</f>
        <v>-464603</v>
      </c>
      <c r="H20" s="23"/>
      <c r="I20" s="96" t="e">
        <f>+'[8]PL'!$L$97-AA20</f>
        <v>#REF!</v>
      </c>
      <c r="J20" s="23"/>
      <c r="K20" s="96">
        <f>+AK20</f>
        <v>-2424320</v>
      </c>
      <c r="L20" s="4"/>
      <c r="M20" s="4"/>
      <c r="N20" s="4"/>
      <c r="O20" s="4"/>
      <c r="P20" s="23"/>
      <c r="Q20" s="4"/>
      <c r="R20" s="23"/>
      <c r="S20" s="4"/>
      <c r="T20" s="23"/>
      <c r="U20" s="4"/>
      <c r="V20" s="23"/>
      <c r="W20" s="23"/>
      <c r="X20" s="23"/>
      <c r="Y20" s="23"/>
      <c r="Z20" s="23"/>
      <c r="AA20" s="23">
        <v>-16617</v>
      </c>
      <c r="AB20" s="23"/>
      <c r="AC20" s="23"/>
      <c r="AD20" s="23"/>
      <c r="AE20" s="23"/>
      <c r="AF20" s="23"/>
      <c r="AG20" s="23"/>
      <c r="AH20" s="23"/>
      <c r="AI20" s="23"/>
      <c r="AJ20" s="23"/>
      <c r="AK20" s="23">
        <v>-2424320</v>
      </c>
      <c r="AL20" s="23"/>
      <c r="AM20" s="23">
        <f>-1987076+27359</f>
        <v>-1959717</v>
      </c>
      <c r="AN20" s="23"/>
      <c r="AO20" s="23">
        <f>-720586+16617</f>
        <v>-703969</v>
      </c>
      <c r="AP20" s="23"/>
      <c r="AQ20" s="23"/>
      <c r="AR20" s="23"/>
      <c r="AS20" s="23"/>
      <c r="AT20" s="23"/>
      <c r="AU20" s="23"/>
      <c r="AV20" s="23"/>
      <c r="AW20" s="23"/>
      <c r="AX20" s="23"/>
      <c r="AY20" s="23"/>
      <c r="AZ20" s="23"/>
      <c r="BA20" s="23"/>
      <c r="BB20" s="23"/>
      <c r="BC20" s="23"/>
      <c r="BD20" s="23"/>
      <c r="BE20" s="23"/>
      <c r="BF20" s="23"/>
      <c r="BG20" s="23"/>
    </row>
    <row r="21" spans="4:59" ht="15.75">
      <c r="D21" s="19"/>
      <c r="E21" s="4"/>
      <c r="F21" s="4"/>
      <c r="G21" s="96"/>
      <c r="H21" s="23"/>
      <c r="I21" s="96"/>
      <c r="J21" s="23"/>
      <c r="K21" s="96"/>
      <c r="L21" s="4"/>
      <c r="M21" s="4"/>
      <c r="N21" s="4"/>
      <c r="O21" s="4"/>
      <c r="P21" s="23"/>
      <c r="Q21" s="4"/>
      <c r="R21" s="23"/>
      <c r="S21" s="4"/>
      <c r="T21" s="23"/>
      <c r="U21" s="4"/>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row>
    <row r="22" spans="1:59" ht="15.75">
      <c r="A22" s="1" t="s">
        <v>173</v>
      </c>
      <c r="D22" s="19"/>
      <c r="E22" s="4">
        <f>+I22-AO22</f>
        <v>-174587</v>
      </c>
      <c r="F22" s="4"/>
      <c r="G22" s="96">
        <f>+K22-AM22</f>
        <v>-198966</v>
      </c>
      <c r="H22" s="23"/>
      <c r="I22" s="96">
        <f>+'[8]PL'!$L$61+'[8]PL'!$L$68-AA22</f>
        <v>-714149</v>
      </c>
      <c r="J22" s="23"/>
      <c r="K22" s="96">
        <f>+AK22</f>
        <v>-694863</v>
      </c>
      <c r="L22" s="4"/>
      <c r="M22" s="4"/>
      <c r="N22" s="4"/>
      <c r="O22" s="4"/>
      <c r="P22" s="23"/>
      <c r="Q22" s="4"/>
      <c r="R22" s="23"/>
      <c r="S22" s="4"/>
      <c r="T22" s="23"/>
      <c r="U22" s="4"/>
      <c r="V22" s="23"/>
      <c r="W22" s="23"/>
      <c r="X22" s="23"/>
      <c r="Y22" s="23"/>
      <c r="Z22" s="23"/>
      <c r="AA22" s="23">
        <v>-91305</v>
      </c>
      <c r="AB22" s="23"/>
      <c r="AC22" s="23"/>
      <c r="AD22" s="23"/>
      <c r="AE22" s="23"/>
      <c r="AF22" s="23"/>
      <c r="AG22" s="23"/>
      <c r="AH22" s="23"/>
      <c r="AI22" s="23"/>
      <c r="AJ22" s="23"/>
      <c r="AK22" s="23">
        <v>-694863</v>
      </c>
      <c r="AL22" s="23"/>
      <c r="AM22" s="23">
        <f>-658291+237073-74679</f>
        <v>-495897</v>
      </c>
      <c r="AN22" s="23"/>
      <c r="AO22" s="23">
        <f>-556188-74679+91305</f>
        <v>-539562</v>
      </c>
      <c r="AP22" s="23"/>
      <c r="AQ22" s="23"/>
      <c r="AR22" s="23"/>
      <c r="AS22" s="23"/>
      <c r="AT22" s="23"/>
      <c r="AU22" s="23"/>
      <c r="AV22" s="23"/>
      <c r="AW22" s="23"/>
      <c r="AX22" s="23"/>
      <c r="AY22" s="23"/>
      <c r="AZ22" s="23"/>
      <c r="BA22" s="23"/>
      <c r="BB22" s="23"/>
      <c r="BC22" s="23"/>
      <c r="BD22" s="23"/>
      <c r="BE22" s="23"/>
      <c r="BF22" s="23"/>
      <c r="BG22" s="23"/>
    </row>
    <row r="23" spans="4:59" ht="15.75">
      <c r="D23" s="19"/>
      <c r="E23" s="4"/>
      <c r="F23" s="4"/>
      <c r="G23" s="96"/>
      <c r="H23" s="23"/>
      <c r="I23" s="96"/>
      <c r="J23" s="23"/>
      <c r="K23" s="96"/>
      <c r="L23" s="4"/>
      <c r="M23" s="4"/>
      <c r="N23" s="4"/>
      <c r="O23" s="4"/>
      <c r="P23" s="23"/>
      <c r="Q23" s="4"/>
      <c r="R23" s="23"/>
      <c r="S23" s="4"/>
      <c r="T23" s="23"/>
      <c r="U23" s="4"/>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row>
    <row r="24" spans="1:59" ht="15.75">
      <c r="A24" s="1" t="s">
        <v>175</v>
      </c>
      <c r="D24" s="19"/>
      <c r="E24" s="4">
        <f>+I24-AO24</f>
        <v>-5614054</v>
      </c>
      <c r="F24" s="4"/>
      <c r="G24" s="96">
        <f>+K24-AM24</f>
        <v>-274116926</v>
      </c>
      <c r="H24" s="23"/>
      <c r="I24" s="96">
        <f>'[8]PL'!$L$52+'[8]PL'!$Q$59</f>
        <v>-10617617</v>
      </c>
      <c r="J24" s="23"/>
      <c r="K24" s="96">
        <f>+AK24</f>
        <v>-275215326</v>
      </c>
      <c r="L24" s="4"/>
      <c r="M24" s="4"/>
      <c r="N24" s="4"/>
      <c r="O24" s="4"/>
      <c r="P24" s="23"/>
      <c r="Q24" s="4"/>
      <c r="R24" s="23"/>
      <c r="S24" s="4"/>
      <c r="T24" s="23"/>
      <c r="U24" s="4"/>
      <c r="V24" s="23"/>
      <c r="W24" s="23"/>
      <c r="X24" s="23"/>
      <c r="Y24" s="23"/>
      <c r="Z24" s="23"/>
      <c r="AA24" s="23"/>
      <c r="AB24" s="23"/>
      <c r="AC24" s="23"/>
      <c r="AD24" s="23"/>
      <c r="AE24" s="23"/>
      <c r="AF24" s="23"/>
      <c r="AG24" s="23"/>
      <c r="AH24" s="23"/>
      <c r="AI24" s="23"/>
      <c r="AJ24" s="23"/>
      <c r="AK24" s="23">
        <f>-3239380-86841-1935068-269954037</f>
        <v>-275215326</v>
      </c>
      <c r="AL24" s="23"/>
      <c r="AM24" s="23">
        <f>-43074-1000000-55326</f>
        <v>-1098400</v>
      </c>
      <c r="AN24" s="23"/>
      <c r="AO24" s="23">
        <f>-5000000-3563</f>
        <v>-5003563</v>
      </c>
      <c r="AP24" s="23"/>
      <c r="AQ24" s="23"/>
      <c r="AR24" s="23"/>
      <c r="AS24" s="23"/>
      <c r="AT24" s="23"/>
      <c r="AU24" s="23"/>
      <c r="AV24" s="23"/>
      <c r="AW24" s="23"/>
      <c r="AX24" s="23"/>
      <c r="AY24" s="23"/>
      <c r="AZ24" s="23"/>
      <c r="BA24" s="23"/>
      <c r="BB24" s="23"/>
      <c r="BC24" s="23"/>
      <c r="BD24" s="23"/>
      <c r="BE24" s="23"/>
      <c r="BF24" s="23"/>
      <c r="BG24" s="23"/>
    </row>
    <row r="25" spans="4:59" ht="15.75">
      <c r="D25" s="19"/>
      <c r="E25" s="4"/>
      <c r="F25" s="4"/>
      <c r="G25" s="96"/>
      <c r="H25" s="23"/>
      <c r="I25" s="96"/>
      <c r="J25" s="23"/>
      <c r="K25" s="96"/>
      <c r="L25" s="4"/>
      <c r="M25" s="4"/>
      <c r="N25" s="4"/>
      <c r="O25" s="4"/>
      <c r="P25" s="23"/>
      <c r="Q25" s="4"/>
      <c r="R25" s="23"/>
      <c r="S25" s="4"/>
      <c r="T25" s="23"/>
      <c r="U25" s="4"/>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row>
    <row r="26" spans="1:59" ht="15.75">
      <c r="A26" s="1" t="s">
        <v>177</v>
      </c>
      <c r="D26" s="19"/>
      <c r="E26" s="4">
        <f>+I26-AO26</f>
        <v>-39204</v>
      </c>
      <c r="F26" s="4"/>
      <c r="G26" s="96">
        <f>+K26-AM26</f>
        <v>-3791</v>
      </c>
      <c r="H26" s="23"/>
      <c r="I26" s="96">
        <f>+'[8]PL'!$Q$45</f>
        <v>-45099</v>
      </c>
      <c r="J26" s="23"/>
      <c r="K26" s="96">
        <f>+AK26</f>
        <v>-14062</v>
      </c>
      <c r="L26" s="4"/>
      <c r="M26" s="4"/>
      <c r="N26" s="4"/>
      <c r="O26" s="4"/>
      <c r="P26" s="23"/>
      <c r="Q26" s="4"/>
      <c r="R26" s="23"/>
      <c r="S26" s="4"/>
      <c r="T26" s="23"/>
      <c r="U26" s="4"/>
      <c r="V26" s="23"/>
      <c r="W26" s="23"/>
      <c r="X26" s="23"/>
      <c r="Y26" s="23"/>
      <c r="Z26" s="23"/>
      <c r="AA26" s="23"/>
      <c r="AB26" s="23"/>
      <c r="AC26" s="23"/>
      <c r="AD26" s="23"/>
      <c r="AE26" s="23"/>
      <c r="AF26" s="23"/>
      <c r="AG26" s="23"/>
      <c r="AH26" s="23"/>
      <c r="AI26" s="23"/>
      <c r="AJ26" s="23"/>
      <c r="AK26" s="23">
        <v>-14062</v>
      </c>
      <c r="AL26" s="23"/>
      <c r="AM26" s="23">
        <v>-10271</v>
      </c>
      <c r="AN26" s="23"/>
      <c r="AO26" s="23">
        <v>-5895</v>
      </c>
      <c r="AP26" s="23"/>
      <c r="AQ26" s="23"/>
      <c r="AR26" s="23"/>
      <c r="AS26" s="23"/>
      <c r="AT26" s="23"/>
      <c r="AU26" s="23"/>
      <c r="AV26" s="23"/>
      <c r="AW26" s="23"/>
      <c r="AX26" s="23"/>
      <c r="AY26" s="23"/>
      <c r="AZ26" s="23"/>
      <c r="BA26" s="23"/>
      <c r="BB26" s="23"/>
      <c r="BC26" s="23"/>
      <c r="BD26" s="23"/>
      <c r="BE26" s="23"/>
      <c r="BF26" s="23"/>
      <c r="BG26" s="23"/>
    </row>
    <row r="27" spans="4:59" ht="15.75">
      <c r="D27" s="19"/>
      <c r="E27" s="4"/>
      <c r="F27" s="4"/>
      <c r="G27" s="96"/>
      <c r="H27" s="23"/>
      <c r="I27" s="96"/>
      <c r="J27" s="23"/>
      <c r="K27" s="96"/>
      <c r="L27" s="4"/>
      <c r="M27" s="4"/>
      <c r="N27" s="4"/>
      <c r="O27" s="4"/>
      <c r="P27" s="23"/>
      <c r="Q27" s="4"/>
      <c r="R27" s="23"/>
      <c r="S27" s="4"/>
      <c r="T27" s="23"/>
      <c r="U27" s="4"/>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row>
    <row r="28" spans="1:59" ht="15.75">
      <c r="A28" s="1" t="s">
        <v>176</v>
      </c>
      <c r="D28" s="19"/>
      <c r="E28" s="57" t="e">
        <f>+I28-AO28</f>
        <v>#REF!</v>
      </c>
      <c r="F28" s="4"/>
      <c r="G28" s="97">
        <f>+K28-AM28</f>
        <v>-13686649</v>
      </c>
      <c r="H28" s="23"/>
      <c r="I28" s="97" t="e">
        <f>+'[8]PL'!$L$93-I22-I24-I26-AA28-AA22</f>
        <v>#REF!</v>
      </c>
      <c r="J28" s="23"/>
      <c r="K28" s="97">
        <f>+AK28</f>
        <v>-37278994</v>
      </c>
      <c r="L28" s="4"/>
      <c r="M28" s="4"/>
      <c r="N28" s="4"/>
      <c r="O28" s="4"/>
      <c r="P28" s="23"/>
      <c r="Q28" s="4"/>
      <c r="R28" s="23"/>
      <c r="S28" s="4"/>
      <c r="T28" s="23"/>
      <c r="U28" s="4"/>
      <c r="V28" s="23"/>
      <c r="W28" s="23"/>
      <c r="X28" s="23"/>
      <c r="Y28" s="23"/>
      <c r="Z28" s="23"/>
      <c r="AA28" s="23">
        <f>-6103622-AA22</f>
        <v>-6012317</v>
      </c>
      <c r="AB28" s="23"/>
      <c r="AC28" s="23"/>
      <c r="AD28" s="23"/>
      <c r="AE28" s="23"/>
      <c r="AF28" s="23"/>
      <c r="AG28" s="23"/>
      <c r="AH28" s="23"/>
      <c r="AI28" s="23"/>
      <c r="AJ28" s="23"/>
      <c r="AK28" s="23">
        <f>-313203245-AK22-AK24-AK26</f>
        <v>-37278994</v>
      </c>
      <c r="AL28" s="23"/>
      <c r="AM28" s="64">
        <f>-25196913-AM22-AM24-AM26</f>
        <v>-23592345</v>
      </c>
      <c r="AN28" s="23"/>
      <c r="AO28" s="23">
        <f>-22752483-AO22-AO24-AO26</f>
        <v>-17203463</v>
      </c>
      <c r="AP28" s="23"/>
      <c r="AQ28" s="23"/>
      <c r="AR28" s="23"/>
      <c r="AS28" s="23"/>
      <c r="AT28" s="23"/>
      <c r="AU28" s="23"/>
      <c r="AV28" s="23"/>
      <c r="AW28" s="23"/>
      <c r="AX28" s="23"/>
      <c r="AY28" s="23"/>
      <c r="AZ28" s="23"/>
      <c r="BA28" s="23"/>
      <c r="BB28" s="23"/>
      <c r="BC28" s="23"/>
      <c r="BD28" s="23"/>
      <c r="BE28" s="23"/>
      <c r="BF28" s="23"/>
      <c r="BG28" s="23"/>
    </row>
    <row r="29" spans="4:59" ht="15.75">
      <c r="D29" s="19"/>
      <c r="E29" s="4"/>
      <c r="F29" s="4"/>
      <c r="G29" s="96"/>
      <c r="H29" s="23"/>
      <c r="I29" s="96"/>
      <c r="J29" s="23"/>
      <c r="K29" s="96"/>
      <c r="L29" s="4"/>
      <c r="M29" s="4"/>
      <c r="N29" s="4"/>
      <c r="O29" s="4"/>
      <c r="P29" s="23"/>
      <c r="Q29" s="4"/>
      <c r="R29" s="23"/>
      <c r="S29" s="4"/>
      <c r="T29" s="23"/>
      <c r="U29" s="4"/>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row>
    <row r="30" spans="4:35" ht="15.75">
      <c r="D30" s="19"/>
      <c r="E30" s="4"/>
      <c r="F30" s="4"/>
      <c r="G30" s="96"/>
      <c r="H30" s="23"/>
      <c r="I30" s="96"/>
      <c r="K30" s="96"/>
      <c r="L30" s="4"/>
      <c r="M30" s="4"/>
      <c r="N30" s="4"/>
      <c r="O30" s="4"/>
      <c r="P30" s="23"/>
      <c r="Q30" s="4"/>
      <c r="S30" s="4"/>
      <c r="U30" s="4"/>
      <c r="W30" s="23"/>
      <c r="X30" s="23"/>
      <c r="Y30" s="23"/>
      <c r="Z30" s="23"/>
      <c r="AA30" s="23"/>
      <c r="AB30" s="23"/>
      <c r="AI30" s="23"/>
    </row>
    <row r="31" spans="1:44" ht="15.75">
      <c r="A31" s="1" t="s">
        <v>51</v>
      </c>
      <c r="D31" s="19"/>
      <c r="E31" s="4" t="e">
        <f>SUM(E14:E29)</f>
        <v>#REF!</v>
      </c>
      <c r="F31" s="4"/>
      <c r="G31" s="96">
        <f>SUM(G14:G29)</f>
        <v>13240455</v>
      </c>
      <c r="H31" s="23"/>
      <c r="I31" s="96" t="e">
        <f>SUM(I14:I29)</f>
        <v>#REF!</v>
      </c>
      <c r="K31" s="96">
        <f>SUM(K14:K29)</f>
        <v>9431929</v>
      </c>
      <c r="L31" s="4"/>
      <c r="M31" s="4">
        <f>SUM(M14:M29)</f>
        <v>9005827</v>
      </c>
      <c r="N31" s="4"/>
      <c r="O31" s="4" t="e">
        <f>SUM(O14:O29)</f>
        <v>#REF!</v>
      </c>
      <c r="P31" s="23"/>
      <c r="Q31" s="4">
        <f>SUM(Q14:Q29)</f>
        <v>31732821</v>
      </c>
      <c r="S31" s="4" t="e">
        <f>SUM(S14:S29)</f>
        <v>#REF!</v>
      </c>
      <c r="U31" s="78">
        <f>SUM(U14:U29)</f>
        <v>22726994</v>
      </c>
      <c r="W31" s="78" t="e">
        <f>SUM(W14:W29)</f>
        <v>#REF!</v>
      </c>
      <c r="X31" s="78"/>
      <c r="Y31" s="78">
        <f>SUM(Y14:Y29)</f>
        <v>6161990</v>
      </c>
      <c r="Z31" s="78"/>
      <c r="AA31" s="78">
        <f>SUM(AA14:AA29)</f>
        <v>41751</v>
      </c>
      <c r="AB31" s="78"/>
      <c r="AC31" s="78">
        <f>SUM(AC14:AC29)</f>
        <v>22303868</v>
      </c>
      <c r="AE31" s="78">
        <f>SUM(AE14:AE29)</f>
        <v>17514300</v>
      </c>
      <c r="AG31" s="78">
        <f>SUM(AG14:AG29)</f>
        <v>11062318</v>
      </c>
      <c r="AI31" s="78">
        <f>SUM(AI14:AI29)</f>
        <v>40299694</v>
      </c>
      <c r="AK31" s="78">
        <f>SUM(AK14:AK29)</f>
        <v>9431929</v>
      </c>
      <c r="AL31" s="78"/>
      <c r="AM31" s="78">
        <f>SUM(AM14:AM29)</f>
        <v>-3808526</v>
      </c>
      <c r="AN31" s="78"/>
      <c r="AO31" s="78">
        <f>SUM(AO14:AO29)</f>
        <v>2834705</v>
      </c>
      <c r="AP31" s="78"/>
      <c r="AR31" s="78">
        <f>SUM(AR14:AR29)</f>
        <v>-9005827</v>
      </c>
    </row>
    <row r="32" spans="4:35" ht="15.75">
      <c r="D32" s="19"/>
      <c r="E32" s="4"/>
      <c r="F32" s="4"/>
      <c r="G32" s="96"/>
      <c r="H32" s="23"/>
      <c r="I32" s="96"/>
      <c r="K32" s="96"/>
      <c r="L32" s="4"/>
      <c r="M32" s="4"/>
      <c r="N32" s="4"/>
      <c r="O32" s="4"/>
      <c r="P32" s="23"/>
      <c r="Q32" s="4"/>
      <c r="S32" s="4"/>
      <c r="U32" s="4"/>
      <c r="W32" s="4"/>
      <c r="X32" s="4"/>
      <c r="Y32" s="4"/>
      <c r="Z32" s="4"/>
      <c r="AA32" s="4"/>
      <c r="AB32" s="4"/>
      <c r="AC32" s="23"/>
      <c r="AD32" s="23"/>
      <c r="AE32" s="23"/>
      <c r="AG32" s="23"/>
      <c r="AI32" s="23"/>
    </row>
    <row r="33" spans="1:44" ht="15.75">
      <c r="A33" s="1" t="s">
        <v>52</v>
      </c>
      <c r="D33" s="19"/>
      <c r="E33" s="57">
        <f>+I33-AO33</f>
        <v>-743200</v>
      </c>
      <c r="F33" s="4"/>
      <c r="G33" s="97">
        <f>+K33-AM33</f>
        <v>-29387</v>
      </c>
      <c r="H33" s="23"/>
      <c r="I33" s="293">
        <f>'[8]PL'!$L$99</f>
        <v>-901443</v>
      </c>
      <c r="K33" s="97">
        <f>+AK33</f>
        <v>193076</v>
      </c>
      <c r="L33" s="44"/>
      <c r="M33" s="57">
        <f>+Q33-U33</f>
        <v>-29387</v>
      </c>
      <c r="N33" s="4"/>
      <c r="O33" s="57">
        <f>+S33-W33</f>
        <v>-84373</v>
      </c>
      <c r="P33" s="23"/>
      <c r="Q33" s="57">
        <f>+'[3]PL'!$L$98</f>
        <v>193076</v>
      </c>
      <c r="S33" s="40">
        <v>-216265</v>
      </c>
      <c r="U33" s="57">
        <v>222463</v>
      </c>
      <c r="W33" s="40">
        <v>-131892</v>
      </c>
      <c r="X33" s="44"/>
      <c r="Y33" s="40">
        <v>0</v>
      </c>
      <c r="Z33" s="44"/>
      <c r="AA33" s="40">
        <v>0</v>
      </c>
      <c r="AB33" s="44"/>
      <c r="AC33" s="40">
        <v>0</v>
      </c>
      <c r="AE33" s="40">
        <v>0</v>
      </c>
      <c r="AG33" s="40">
        <v>0</v>
      </c>
      <c r="AI33" s="84">
        <f>+'[7]Condensed IS'!$I$24</f>
        <v>222463</v>
      </c>
      <c r="AK33" s="90">
        <v>193076</v>
      </c>
      <c r="AL33" s="146"/>
      <c r="AM33" s="90">
        <v>222463</v>
      </c>
      <c r="AN33" s="146"/>
      <c r="AO33" s="90">
        <v>-158243</v>
      </c>
      <c r="AP33" s="146"/>
      <c r="AR33" s="90">
        <f>U33-AK33</f>
        <v>29387</v>
      </c>
    </row>
    <row r="34" spans="4:35" ht="15.75">
      <c r="D34" s="19"/>
      <c r="E34" s="4"/>
      <c r="F34" s="4"/>
      <c r="G34" s="96"/>
      <c r="H34" s="34"/>
      <c r="I34" s="96"/>
      <c r="J34" s="30"/>
      <c r="K34" s="96"/>
      <c r="L34" s="4"/>
      <c r="M34" s="4"/>
      <c r="N34" s="4"/>
      <c r="O34" s="4"/>
      <c r="P34" s="34"/>
      <c r="Q34" s="4"/>
      <c r="R34" s="30"/>
      <c r="S34" s="4"/>
      <c r="U34" s="4"/>
      <c r="W34" s="4"/>
      <c r="X34" s="4"/>
      <c r="Y34" s="4"/>
      <c r="Z34" s="4"/>
      <c r="AA34" s="4"/>
      <c r="AB34" s="4"/>
      <c r="AI34" s="23"/>
    </row>
    <row r="35" spans="1:44" ht="15.75">
      <c r="A35" s="31" t="s">
        <v>50</v>
      </c>
      <c r="D35" s="19"/>
      <c r="E35" s="4" t="e">
        <f>SUM(E31:E33)</f>
        <v>#REF!</v>
      </c>
      <c r="F35" s="4"/>
      <c r="G35" s="96">
        <f>SUM(G31:G33)</f>
        <v>13211068</v>
      </c>
      <c r="H35" s="23"/>
      <c r="I35" s="96" t="e">
        <f>SUM(I31:I33)</f>
        <v>#REF!</v>
      </c>
      <c r="K35" s="96">
        <f>SUM(K31:K33)</f>
        <v>9625005</v>
      </c>
      <c r="L35" s="4"/>
      <c r="M35" s="4">
        <f>SUM(M31:M33)</f>
        <v>8976440</v>
      </c>
      <c r="N35" s="4"/>
      <c r="O35" s="4" t="e">
        <f>SUM(O31:O33)</f>
        <v>#REF!</v>
      </c>
      <c r="P35" s="23"/>
      <c r="Q35" s="4">
        <f>SUM(Q31:Q33)</f>
        <v>31925897</v>
      </c>
      <c r="S35" s="4" t="e">
        <f>SUM(S31:S33)</f>
        <v>#REF!</v>
      </c>
      <c r="U35" s="4">
        <f>SUM(U31:U33)</f>
        <v>22949457</v>
      </c>
      <c r="W35" s="4" t="e">
        <f>SUM(W31:W33)</f>
        <v>#REF!</v>
      </c>
      <c r="X35" s="4"/>
      <c r="Y35" s="4">
        <f>SUM(Y31:Y33)</f>
        <v>6161990</v>
      </c>
      <c r="Z35" s="4"/>
      <c r="AA35" s="4">
        <f>SUM(AA31:AA33)</f>
        <v>41751</v>
      </c>
      <c r="AB35" s="4"/>
      <c r="AC35" s="4">
        <f>SUM(AC31:AC33)</f>
        <v>22303868</v>
      </c>
      <c r="AE35" s="4">
        <f>SUM(AE31:AE33)</f>
        <v>17514300</v>
      </c>
      <c r="AG35" s="4">
        <f>SUM(AG31:AG33)</f>
        <v>11062318</v>
      </c>
      <c r="AI35" s="4">
        <f>SUM(AI31:AI33)</f>
        <v>40522157</v>
      </c>
      <c r="AK35" s="4">
        <f>SUM(AK31:AK33)</f>
        <v>9625005</v>
      </c>
      <c r="AL35" s="4"/>
      <c r="AM35" s="4">
        <f>SUM(AM31:AM33)</f>
        <v>-3586063</v>
      </c>
      <c r="AN35" s="4"/>
      <c r="AO35" s="4">
        <v>2676462</v>
      </c>
      <c r="AP35" s="4"/>
      <c r="AR35" s="4">
        <f>SUM(AR31:AR33)</f>
        <v>-8976440</v>
      </c>
    </row>
    <row r="36" spans="1:35" ht="15.75">
      <c r="A36" s="29"/>
      <c r="D36" s="19"/>
      <c r="E36" s="4"/>
      <c r="F36" s="4"/>
      <c r="G36" s="96"/>
      <c r="H36" s="23"/>
      <c r="I36" s="96"/>
      <c r="K36" s="96"/>
      <c r="L36" s="4"/>
      <c r="M36" s="4"/>
      <c r="N36" s="4"/>
      <c r="O36" s="4"/>
      <c r="P36" s="23"/>
      <c r="Q36" s="4"/>
      <c r="S36" s="4"/>
      <c r="U36" s="4"/>
      <c r="W36" s="4"/>
      <c r="X36" s="4"/>
      <c r="Y36" s="4"/>
      <c r="Z36" s="4"/>
      <c r="AA36" s="4"/>
      <c r="AB36" s="4"/>
      <c r="AI36" s="23"/>
    </row>
    <row r="37" spans="1:44" ht="15.75">
      <c r="A37" s="27" t="s">
        <v>58</v>
      </c>
      <c r="D37" s="19"/>
      <c r="E37" s="57">
        <f>+I37-AO37</f>
        <v>1382918</v>
      </c>
      <c r="F37" s="4"/>
      <c r="G37" s="97">
        <f>+K37-AM37</f>
        <v>-2342902</v>
      </c>
      <c r="H37" s="23"/>
      <c r="I37" s="97">
        <f>'[8]PL'!$L$107-AA37</f>
        <v>32918</v>
      </c>
      <c r="K37" s="97">
        <f>+AK37</f>
        <v>-2315278</v>
      </c>
      <c r="L37" s="44"/>
      <c r="M37" s="57">
        <f>+Q37-U37</f>
        <v>-2361630</v>
      </c>
      <c r="N37" s="4"/>
      <c r="O37" s="57" t="e">
        <f>+S37-W37</f>
        <v>#REF!</v>
      </c>
      <c r="P37" s="23"/>
      <c r="Q37" s="57">
        <f>+'[3]PL'!$L$106-AC37</f>
        <v>-2334006</v>
      </c>
      <c r="S37" s="40" t="e">
        <f>-2060230-#REF!</f>
        <v>#REF!</v>
      </c>
      <c r="U37" s="57">
        <f>27624-AE37</f>
        <v>27624</v>
      </c>
      <c r="W37" s="40" t="e">
        <f>-845292-#REF!</f>
        <v>#REF!</v>
      </c>
      <c r="X37" s="44"/>
      <c r="Y37" s="40">
        <v>0</v>
      </c>
      <c r="Z37" s="44"/>
      <c r="AA37" s="40">
        <v>0</v>
      </c>
      <c r="AB37" s="44"/>
      <c r="AC37" s="40">
        <v>18728</v>
      </c>
      <c r="AE37" s="40">
        <v>0</v>
      </c>
      <c r="AG37" s="40">
        <v>0</v>
      </c>
      <c r="AI37" s="84">
        <f>+'[7]Condensed IS'!$I$28</f>
        <v>27624</v>
      </c>
      <c r="AK37" s="90">
        <v>-2315278</v>
      </c>
      <c r="AL37" s="146"/>
      <c r="AM37" s="90">
        <v>27624</v>
      </c>
      <c r="AN37" s="146"/>
      <c r="AO37" s="90">
        <v>-1350000</v>
      </c>
      <c r="AP37" s="146"/>
      <c r="AR37" s="90">
        <f>U37-AK37</f>
        <v>2342902</v>
      </c>
    </row>
    <row r="38" spans="1:35" ht="15.75">
      <c r="A38" s="29"/>
      <c r="D38" s="19"/>
      <c r="E38" s="5"/>
      <c r="F38" s="5"/>
      <c r="G38" s="96"/>
      <c r="I38" s="96"/>
      <c r="K38" s="96"/>
      <c r="L38" s="4"/>
      <c r="M38" s="5"/>
      <c r="N38" s="5"/>
      <c r="O38" s="4"/>
      <c r="Q38" s="4"/>
      <c r="S38" s="4"/>
      <c r="U38" s="4"/>
      <c r="W38" s="4"/>
      <c r="X38" s="4"/>
      <c r="Y38" s="4"/>
      <c r="Z38" s="4"/>
      <c r="AA38" s="4"/>
      <c r="AB38" s="4"/>
      <c r="AI38" s="23"/>
    </row>
    <row r="39" spans="1:44" ht="15.75">
      <c r="A39" s="31" t="s">
        <v>59</v>
      </c>
      <c r="D39" s="19"/>
      <c r="E39" s="4" t="e">
        <f>SUM(E35:E37)</f>
        <v>#REF!</v>
      </c>
      <c r="F39" s="4"/>
      <c r="G39" s="96">
        <f>SUM(G35:G37)</f>
        <v>10868166</v>
      </c>
      <c r="H39" s="30"/>
      <c r="I39" s="96" t="e">
        <f>SUM(I35:I37)</f>
        <v>#REF!</v>
      </c>
      <c r="J39" s="30"/>
      <c r="K39" s="96">
        <f>SUM(K35:K37)</f>
        <v>7309727</v>
      </c>
      <c r="L39" s="4"/>
      <c r="M39" s="4">
        <f>SUM(M35:M37)</f>
        <v>6614810</v>
      </c>
      <c r="N39" s="4"/>
      <c r="O39" s="4" t="e">
        <f>SUM(O35:O37)</f>
        <v>#REF!</v>
      </c>
      <c r="P39" s="30"/>
      <c r="Q39" s="4">
        <f>SUM(Q35:Q37)</f>
        <v>29591891</v>
      </c>
      <c r="R39" s="30"/>
      <c r="S39" s="4" t="e">
        <f>SUM(S35:S37)</f>
        <v>#REF!</v>
      </c>
      <c r="U39" s="4">
        <f>SUM(U35:U37)</f>
        <v>22977081</v>
      </c>
      <c r="W39" s="4" t="e">
        <f>SUM(W35:W37)</f>
        <v>#REF!</v>
      </c>
      <c r="X39" s="4"/>
      <c r="Y39" s="4">
        <f>SUM(Y35:Y37)</f>
        <v>6161990</v>
      </c>
      <c r="Z39" s="4"/>
      <c r="AA39" s="4">
        <f>SUM(AA35:AA37)</f>
        <v>41751</v>
      </c>
      <c r="AB39" s="4"/>
      <c r="AC39" s="4">
        <f>SUM(AC35:AC37)</f>
        <v>22322596</v>
      </c>
      <c r="AE39" s="4">
        <f>SUM(AE35:AE37)</f>
        <v>17514300</v>
      </c>
      <c r="AG39" s="4">
        <f>SUM(AG35:AG37)</f>
        <v>11062318</v>
      </c>
      <c r="AI39" s="4">
        <f>SUM(AI35:AI37)</f>
        <v>40549781</v>
      </c>
      <c r="AK39" s="4">
        <f>SUM(AK35:AK37)</f>
        <v>7309727</v>
      </c>
      <c r="AL39" s="4"/>
      <c r="AM39" s="4">
        <f>SUM(AM35:AM37)</f>
        <v>-3558439</v>
      </c>
      <c r="AN39" s="4"/>
      <c r="AO39" s="4">
        <v>1326462</v>
      </c>
      <c r="AP39" s="4"/>
      <c r="AR39" s="4">
        <f>SUM(AR35:AR37)</f>
        <v>-6633538</v>
      </c>
    </row>
    <row r="40" spans="1:35" ht="15.75">
      <c r="A40" s="31"/>
      <c r="D40" s="19"/>
      <c r="E40" s="4"/>
      <c r="F40" s="4"/>
      <c r="G40" s="96"/>
      <c r="H40" s="30"/>
      <c r="I40" s="96"/>
      <c r="J40" s="30"/>
      <c r="K40" s="96"/>
      <c r="L40" s="4"/>
      <c r="M40" s="4"/>
      <c r="N40" s="4"/>
      <c r="O40" s="4"/>
      <c r="P40" s="30"/>
      <c r="Q40" s="4"/>
      <c r="R40" s="30"/>
      <c r="S40" s="4"/>
      <c r="U40" s="4"/>
      <c r="W40" s="4"/>
      <c r="X40" s="4"/>
      <c r="Y40" s="4"/>
      <c r="Z40" s="4"/>
      <c r="AA40" s="4"/>
      <c r="AB40" s="4"/>
      <c r="AI40" s="23"/>
    </row>
    <row r="41" spans="1:37" ht="15.75">
      <c r="A41" s="75" t="s">
        <v>82</v>
      </c>
      <c r="D41" s="19"/>
      <c r="E41" s="4"/>
      <c r="F41" s="4"/>
      <c r="G41" s="96"/>
      <c r="I41" s="96"/>
      <c r="K41" s="96"/>
      <c r="L41" s="4"/>
      <c r="M41" s="4"/>
      <c r="N41" s="4"/>
      <c r="O41" s="4"/>
      <c r="Q41" s="4"/>
      <c r="S41" s="4"/>
      <c r="U41" s="4"/>
      <c r="W41" s="4"/>
      <c r="X41" s="4"/>
      <c r="Y41" s="4">
        <f>41751-Y39</f>
        <v>-6120239</v>
      </c>
      <c r="Z41" s="4"/>
      <c r="AA41" s="4"/>
      <c r="AB41" s="4"/>
      <c r="AK41" s="23">
        <v>-165202</v>
      </c>
    </row>
    <row r="42" spans="1:41" ht="15.75">
      <c r="A42" s="31"/>
      <c r="D42" s="19"/>
      <c r="E42" s="4"/>
      <c r="F42" s="4"/>
      <c r="G42" s="96"/>
      <c r="I42" s="96"/>
      <c r="K42" s="96"/>
      <c r="L42" s="4"/>
      <c r="M42" s="4"/>
      <c r="N42" s="4"/>
      <c r="O42" s="4"/>
      <c r="Q42" s="4"/>
      <c r="S42" s="4"/>
      <c r="U42" s="4"/>
      <c r="W42" s="4"/>
      <c r="X42" s="4"/>
      <c r="Y42" s="4" t="s">
        <v>157</v>
      </c>
      <c r="Z42" s="4"/>
      <c r="AA42" s="4"/>
      <c r="AB42" s="4"/>
      <c r="AK42" s="23"/>
      <c r="AO42" s="23"/>
    </row>
    <row r="43" spans="1:41" ht="15.75">
      <c r="A43" s="27" t="s">
        <v>156</v>
      </c>
      <c r="D43" s="19"/>
      <c r="E43" s="57">
        <f>+I43-AO43</f>
        <v>0</v>
      </c>
      <c r="F43" s="4"/>
      <c r="G43" s="97">
        <f>+K43-AM43</f>
        <v>-723047</v>
      </c>
      <c r="I43" s="97">
        <f>AA39</f>
        <v>41751</v>
      </c>
      <c r="K43" s="97">
        <f>+AK43</f>
        <v>-146474</v>
      </c>
      <c r="L43" s="4"/>
      <c r="M43" s="57">
        <f>+Q43-U43</f>
        <v>4808296</v>
      </c>
      <c r="N43" s="4"/>
      <c r="O43" s="57" t="e">
        <f>+S43-W43</f>
        <v>#REF!</v>
      </c>
      <c r="Q43" s="57">
        <f>AC39</f>
        <v>22322596</v>
      </c>
      <c r="S43" s="57" t="e">
        <f>-1896599+#REF!</f>
        <v>#REF!</v>
      </c>
      <c r="U43" s="57">
        <f>AE39</f>
        <v>17514300</v>
      </c>
      <c r="W43" s="57" t="e">
        <f>-1896599+#REF!</f>
        <v>#REF!</v>
      </c>
      <c r="X43" s="4"/>
      <c r="Y43" s="4"/>
      <c r="Z43" s="4"/>
      <c r="AA43" s="4"/>
      <c r="AB43" s="4"/>
      <c r="AK43" s="23">
        <v>-146474</v>
      </c>
      <c r="AM43" s="23">
        <v>576573</v>
      </c>
      <c r="AO43" s="23">
        <v>41751</v>
      </c>
    </row>
    <row r="44" spans="1:41" ht="15.75">
      <c r="A44" s="27"/>
      <c r="D44" s="19"/>
      <c r="E44" s="4"/>
      <c r="F44" s="4"/>
      <c r="G44" s="96"/>
      <c r="I44" s="96"/>
      <c r="K44" s="96"/>
      <c r="L44" s="4"/>
      <c r="M44" s="4"/>
      <c r="N44" s="4"/>
      <c r="O44" s="4"/>
      <c r="Q44" s="4"/>
      <c r="S44" s="4"/>
      <c r="U44" s="4"/>
      <c r="W44" s="4"/>
      <c r="X44" s="4"/>
      <c r="Y44" s="4"/>
      <c r="Z44" s="4"/>
      <c r="AA44" s="4"/>
      <c r="AB44" s="4"/>
      <c r="AM44" s="23"/>
      <c r="AO44" s="23"/>
    </row>
    <row r="45" spans="1:41" ht="16.5" thickBot="1">
      <c r="A45" s="31" t="s">
        <v>64</v>
      </c>
      <c r="D45" s="19"/>
      <c r="E45" s="4" t="e">
        <f>E39+E43</f>
        <v>#REF!</v>
      </c>
      <c r="F45" s="4"/>
      <c r="G45" s="96">
        <f>G39+G43</f>
        <v>10145119</v>
      </c>
      <c r="I45" s="96" t="e">
        <f>I39+I43</f>
        <v>#REF!</v>
      </c>
      <c r="K45" s="96">
        <f>K39+K43</f>
        <v>7163253</v>
      </c>
      <c r="L45" s="4"/>
      <c r="M45" s="4">
        <f>M39+M43</f>
        <v>11423106</v>
      </c>
      <c r="N45" s="4"/>
      <c r="O45" s="4" t="e">
        <f>O39+O43</f>
        <v>#REF!</v>
      </c>
      <c r="Q45" s="4">
        <f>Q39+Q43</f>
        <v>51914487</v>
      </c>
      <c r="S45" s="4" t="e">
        <f>S39+S43</f>
        <v>#REF!</v>
      </c>
      <c r="U45" s="4">
        <f>U39+U43</f>
        <v>40491381</v>
      </c>
      <c r="W45" s="41" t="e">
        <f>W39+W43</f>
        <v>#REF!</v>
      </c>
      <c r="X45" s="4"/>
      <c r="Y45" s="4"/>
      <c r="Z45" s="4"/>
      <c r="AA45" s="4"/>
      <c r="AB45" s="4"/>
      <c r="AM45" s="23">
        <v>-2981866</v>
      </c>
      <c r="AO45" s="23">
        <v>1368213</v>
      </c>
    </row>
    <row r="46" spans="1:41" ht="16.5" thickTop="1">
      <c r="A46" s="29"/>
      <c r="D46" s="19"/>
      <c r="E46" s="4"/>
      <c r="F46" s="4"/>
      <c r="G46" s="96"/>
      <c r="H46" s="30"/>
      <c r="I46" s="96"/>
      <c r="J46" s="30"/>
      <c r="K46" s="96"/>
      <c r="L46" s="4"/>
      <c r="M46" s="4"/>
      <c r="N46" s="4"/>
      <c r="O46" s="4"/>
      <c r="P46" s="30"/>
      <c r="Q46" s="4"/>
      <c r="R46" s="30"/>
      <c r="S46" s="4"/>
      <c r="U46" s="4"/>
      <c r="W46" s="4">
        <v>186530</v>
      </c>
      <c r="X46" s="4"/>
      <c r="Y46" s="4"/>
      <c r="Z46" s="4"/>
      <c r="AA46" s="4"/>
      <c r="AB46" s="4"/>
      <c r="AM46" s="23"/>
      <c r="AO46" s="23"/>
    </row>
    <row r="47" spans="1:41" ht="15.75">
      <c r="A47" s="31" t="s">
        <v>56</v>
      </c>
      <c r="D47" s="19"/>
      <c r="E47" s="4" t="e">
        <f>+I47-AO47</f>
        <v>#REF!</v>
      </c>
      <c r="F47" s="4"/>
      <c r="G47" s="96">
        <f>+K47-AM47</f>
        <v>20511</v>
      </c>
      <c r="H47" s="23"/>
      <c r="I47" s="96" t="e">
        <f>+'Condensed Equity'!#REF!+'Condensed Equity'!E21</f>
        <v>#REF!</v>
      </c>
      <c r="K47" s="96">
        <v>20511</v>
      </c>
      <c r="L47" s="4"/>
      <c r="M47" s="4">
        <v>0</v>
      </c>
      <c r="N47" s="4"/>
      <c r="O47" s="4">
        <v>0</v>
      </c>
      <c r="P47" s="23"/>
      <c r="Q47" s="4">
        <v>0</v>
      </c>
      <c r="S47" s="4">
        <v>0</v>
      </c>
      <c r="U47" s="4">
        <v>0</v>
      </c>
      <c r="W47" s="4" t="e">
        <f>W45-W46</f>
        <v>#REF!</v>
      </c>
      <c r="X47" s="4"/>
      <c r="Y47" s="4"/>
      <c r="Z47" s="4"/>
      <c r="AA47" s="4"/>
      <c r="AB47" s="4"/>
      <c r="AM47" s="1">
        <v>0</v>
      </c>
      <c r="AO47" s="23">
        <v>-114029</v>
      </c>
    </row>
    <row r="48" spans="1:41" ht="15.75">
      <c r="A48" s="31"/>
      <c r="D48" s="19"/>
      <c r="E48" s="80"/>
      <c r="F48" s="4"/>
      <c r="G48" s="98"/>
      <c r="I48" s="98"/>
      <c r="K48" s="98"/>
      <c r="L48" s="4"/>
      <c r="M48" s="80"/>
      <c r="N48" s="4"/>
      <c r="O48" s="80"/>
      <c r="Q48" s="80"/>
      <c r="S48" s="80"/>
      <c r="U48" s="80"/>
      <c r="W48" s="4"/>
      <c r="X48" s="4"/>
      <c r="Y48" s="4"/>
      <c r="Z48" s="4"/>
      <c r="AA48" s="4"/>
      <c r="AB48" s="4"/>
      <c r="AO48" s="23"/>
    </row>
    <row r="49" spans="1:41" ht="16.5" thickBot="1">
      <c r="A49" s="26" t="s">
        <v>57</v>
      </c>
      <c r="D49" s="19"/>
      <c r="E49" s="41" t="e">
        <f>SUM(E45:E47)</f>
        <v>#REF!</v>
      </c>
      <c r="F49" s="4"/>
      <c r="G49" s="99">
        <f>SUM(G45:G47)</f>
        <v>10165630</v>
      </c>
      <c r="I49" s="99" t="e">
        <f>SUM(I45:I47)</f>
        <v>#REF!</v>
      </c>
      <c r="K49" s="99">
        <f>SUM(K45:K47)</f>
        <v>7183764</v>
      </c>
      <c r="L49" s="4"/>
      <c r="M49" s="41">
        <f>SUM(M45:M47)</f>
        <v>11423106</v>
      </c>
      <c r="N49" s="4"/>
      <c r="O49" s="41" t="e">
        <f>SUM(O45:O47)</f>
        <v>#REF!</v>
      </c>
      <c r="Q49" s="41">
        <f>SUM(Q45:Q47)</f>
        <v>51914487</v>
      </c>
      <c r="S49" s="41" t="e">
        <f>SUM(S45:S47)</f>
        <v>#REF!</v>
      </c>
      <c r="U49" s="41">
        <f>SUM(U45:U47)</f>
        <v>40491381</v>
      </c>
      <c r="W49" s="4"/>
      <c r="X49" s="4"/>
      <c r="Y49" s="4"/>
      <c r="Z49" s="4"/>
      <c r="AA49" s="4"/>
      <c r="AB49" s="4"/>
      <c r="AM49" s="23">
        <v>-2981866</v>
      </c>
      <c r="AO49" s="23">
        <v>1254184</v>
      </c>
    </row>
    <row r="50" spans="1:28" ht="16.5" thickTop="1">
      <c r="A50" s="31"/>
      <c r="D50" s="19"/>
      <c r="E50" s="4"/>
      <c r="F50" s="4"/>
      <c r="G50" s="96"/>
      <c r="I50" s="96"/>
      <c r="K50" s="96"/>
      <c r="L50" s="4"/>
      <c r="M50" s="4"/>
      <c r="N50" s="4"/>
      <c r="O50" s="4"/>
      <c r="Q50" s="4"/>
      <c r="S50" s="4"/>
      <c r="U50" s="35">
        <v>-2981866</v>
      </c>
      <c r="W50" s="4"/>
      <c r="X50" s="4"/>
      <c r="Y50" s="4"/>
      <c r="Z50" s="4"/>
      <c r="AA50" s="4"/>
      <c r="AB50" s="4"/>
    </row>
    <row r="51" spans="1:28" ht="15.75">
      <c r="A51" s="31"/>
      <c r="D51" s="19"/>
      <c r="L51" s="4"/>
      <c r="M51" s="4"/>
      <c r="N51" s="4"/>
      <c r="O51" s="4"/>
      <c r="Q51" s="4"/>
      <c r="S51" s="4"/>
      <c r="U51" s="4">
        <f>U49-U50</f>
        <v>43473247</v>
      </c>
      <c r="W51" s="4"/>
      <c r="X51" s="4"/>
      <c r="Y51" s="4"/>
      <c r="Z51" s="4"/>
      <c r="AA51" s="4"/>
      <c r="AB51" s="4"/>
    </row>
    <row r="52" spans="1:28" ht="15.75">
      <c r="A52" s="27" t="s">
        <v>83</v>
      </c>
      <c r="D52" s="19"/>
      <c r="E52" s="43"/>
      <c r="G52" s="232"/>
      <c r="I52" s="92"/>
      <c r="K52" s="232"/>
      <c r="L52" s="73"/>
      <c r="S52" s="73"/>
      <c r="W52" s="4"/>
      <c r="X52" s="4"/>
      <c r="Y52" s="4"/>
      <c r="Z52" s="4"/>
      <c r="AA52" s="4"/>
      <c r="AB52" s="4"/>
    </row>
    <row r="53" spans="1:28" ht="15.75">
      <c r="A53" s="27" t="s">
        <v>84</v>
      </c>
      <c r="E53" s="43"/>
      <c r="I53" s="92"/>
      <c r="W53" s="4"/>
      <c r="X53" s="4"/>
      <c r="Y53" s="4"/>
      <c r="Z53" s="4"/>
      <c r="AA53" s="4"/>
      <c r="AB53" s="4"/>
    </row>
    <row r="54" spans="5:39" ht="15.75">
      <c r="E54" s="42"/>
      <c r="F54" s="42"/>
      <c r="G54" s="100"/>
      <c r="H54" s="42"/>
      <c r="I54" s="100"/>
      <c r="J54" s="42"/>
      <c r="K54" s="100"/>
      <c r="L54" s="42"/>
      <c r="M54" s="42"/>
      <c r="N54" s="42"/>
      <c r="O54" s="42"/>
      <c r="P54" s="42"/>
      <c r="Q54" s="42"/>
      <c r="R54" s="42"/>
      <c r="S54" s="42"/>
      <c r="W54" s="43"/>
      <c r="X54" s="43"/>
      <c r="Y54" s="43"/>
      <c r="Z54" s="43"/>
      <c r="AA54" s="43"/>
      <c r="AB54" s="43"/>
      <c r="AM54" s="291"/>
    </row>
    <row r="55" spans="1:41" ht="15.75">
      <c r="A55" s="1" t="s">
        <v>60</v>
      </c>
      <c r="E55" s="42" t="e">
        <f>E39/223334575*100</f>
        <v>#REF!</v>
      </c>
      <c r="F55" s="42"/>
      <c r="G55" s="100">
        <f>G39/223334575*100</f>
        <v>4.866315929810689</v>
      </c>
      <c r="H55" s="42"/>
      <c r="I55" s="100" t="e">
        <f>I39/223334575*100</f>
        <v>#REF!</v>
      </c>
      <c r="J55" s="42"/>
      <c r="K55" s="100">
        <f>K39/223334575*100</f>
        <v>3.2729938926832083</v>
      </c>
      <c r="L55" s="42"/>
      <c r="M55" s="42">
        <f>M39/223334575*100</f>
        <v>2.9618387569412397</v>
      </c>
      <c r="N55" s="42"/>
      <c r="O55" s="42" t="e">
        <f>O39/223334575*100</f>
        <v>#REF!</v>
      </c>
      <c r="P55" s="42"/>
      <c r="Q55" s="42">
        <f>Q39/223334575*100</f>
        <v>13.25002678156752</v>
      </c>
      <c r="R55" s="42"/>
      <c r="S55" s="42" t="e">
        <f>S39/223334575*100</f>
        <v>#REF!</v>
      </c>
      <c r="V55" s="30"/>
      <c r="W55" s="2"/>
      <c r="X55" s="2"/>
      <c r="Y55" s="2"/>
      <c r="Z55" s="2"/>
      <c r="AA55" s="2"/>
      <c r="AB55" s="2"/>
      <c r="AM55" s="291">
        <v>-1.59332203712748</v>
      </c>
      <c r="AO55" s="292">
        <v>0.5939349068544357</v>
      </c>
    </row>
    <row r="56" spans="1:41" ht="15.75">
      <c r="A56" s="1" t="s">
        <v>61</v>
      </c>
      <c r="E56" s="42">
        <f>E43/223334575*100</f>
        <v>0</v>
      </c>
      <c r="G56" s="100">
        <f>G43/223334575*100</f>
        <v>-0.3237505881030736</v>
      </c>
      <c r="H56" s="42"/>
      <c r="I56" s="100">
        <f>I43/223334575*100</f>
        <v>0.018694373676803065</v>
      </c>
      <c r="J56" s="42"/>
      <c r="K56" s="100">
        <f>K43/223334575*100</f>
        <v>-0.0655850085012587</v>
      </c>
      <c r="L56" s="42"/>
      <c r="M56" s="42">
        <f>M43/223334575*100</f>
        <v>2.152956388414109</v>
      </c>
      <c r="O56" s="42" t="e">
        <f>O43/223334575*100</f>
        <v>#REF!</v>
      </c>
      <c r="P56" s="42"/>
      <c r="Q56" s="42">
        <f>Q43/223334575*100</f>
        <v>9.995136668829714</v>
      </c>
      <c r="R56" s="42"/>
      <c r="S56" s="42" t="e">
        <f>S43/223334575*100</f>
        <v>#REF!</v>
      </c>
      <c r="V56" s="30"/>
      <c r="W56" s="42"/>
      <c r="X56" s="42"/>
      <c r="Y56" s="42"/>
      <c r="Z56" s="42"/>
      <c r="AA56" s="42"/>
      <c r="AB56" s="42"/>
      <c r="AM56" s="291">
        <v>0.2581655796018149</v>
      </c>
      <c r="AO56" s="292">
        <v>0.018694373676803065</v>
      </c>
    </row>
    <row r="57" spans="1:41" ht="16.5" thickBot="1">
      <c r="A57" s="1" t="s">
        <v>62</v>
      </c>
      <c r="E57" s="70" t="e">
        <f>SUM(E55:E56)</f>
        <v>#REF!</v>
      </c>
      <c r="G57" s="101">
        <f>G45/223334575*100</f>
        <v>4.542565341707616</v>
      </c>
      <c r="I57" s="101" t="e">
        <f>SUM(I55:I56)</f>
        <v>#REF!</v>
      </c>
      <c r="K57" s="101">
        <f>K45/223334575*100</f>
        <v>3.2074088841819495</v>
      </c>
      <c r="L57" s="71"/>
      <c r="M57" s="70">
        <f>SUM(M55:M56)</f>
        <v>5.114795145355348</v>
      </c>
      <c r="O57" s="70" t="e">
        <f>O45/223334575*100</f>
        <v>#REF!</v>
      </c>
      <c r="Q57" s="70">
        <f>SUM(Q55:Q56)</f>
        <v>23.245163450397236</v>
      </c>
      <c r="S57" s="70" t="e">
        <f>S45/223334575*100</f>
        <v>#REF!</v>
      </c>
      <c r="V57" s="30"/>
      <c r="W57" s="42"/>
      <c r="X57" s="42"/>
      <c r="Y57" s="42"/>
      <c r="Z57" s="42"/>
      <c r="AA57" s="42"/>
      <c r="AB57" s="42"/>
      <c r="AM57" s="291">
        <v>-1.3251564575256654</v>
      </c>
      <c r="AO57" s="292">
        <v>0.6126292805312388</v>
      </c>
    </row>
    <row r="58" spans="1:41" ht="16.5" thickTop="1">
      <c r="A58" s="69"/>
      <c r="E58" s="71"/>
      <c r="G58" s="102"/>
      <c r="I58" s="102"/>
      <c r="K58" s="102"/>
      <c r="L58" s="71"/>
      <c r="M58" s="71"/>
      <c r="O58" s="71"/>
      <c r="Q58" s="71"/>
      <c r="S58" s="71"/>
      <c r="V58" s="30"/>
      <c r="W58" s="42"/>
      <c r="X58" s="42"/>
      <c r="Y58" s="42"/>
      <c r="Z58" s="42"/>
      <c r="AA58" s="42"/>
      <c r="AB58" s="42"/>
      <c r="AM58" s="291"/>
      <c r="AO58" s="292"/>
    </row>
    <row r="59" spans="1:41" ht="16.5" thickBot="1">
      <c r="A59" s="1" t="s">
        <v>63</v>
      </c>
      <c r="D59" s="19"/>
      <c r="E59" s="72">
        <v>0</v>
      </c>
      <c r="F59" s="4"/>
      <c r="G59" s="103">
        <v>0</v>
      </c>
      <c r="I59" s="103">
        <v>0</v>
      </c>
      <c r="K59" s="103">
        <v>0</v>
      </c>
      <c r="L59" s="68"/>
      <c r="M59" s="72">
        <v>0</v>
      </c>
      <c r="N59" s="4"/>
      <c r="O59" s="72">
        <v>0</v>
      </c>
      <c r="Q59" s="72">
        <v>0</v>
      </c>
      <c r="S59" s="72">
        <v>0</v>
      </c>
      <c r="V59" s="30"/>
      <c r="W59" s="42"/>
      <c r="X59" s="42"/>
      <c r="Y59" s="42"/>
      <c r="Z59" s="42"/>
      <c r="AA59" s="42"/>
      <c r="AB59" s="42"/>
      <c r="AM59" s="291">
        <v>0</v>
      </c>
      <c r="AO59" s="292">
        <v>0</v>
      </c>
    </row>
    <row r="60" spans="1:41" ht="16.5" thickTop="1">
      <c r="A60" s="69"/>
      <c r="D60" s="19"/>
      <c r="E60" s="228"/>
      <c r="F60" s="4"/>
      <c r="G60" s="104"/>
      <c r="I60" s="223"/>
      <c r="K60" s="104"/>
      <c r="L60" s="68"/>
      <c r="M60" s="68"/>
      <c r="N60" s="4"/>
      <c r="O60" s="68"/>
      <c r="Q60" s="68"/>
      <c r="S60" s="68"/>
      <c r="V60" s="30"/>
      <c r="W60" s="71"/>
      <c r="X60" s="71"/>
      <c r="Y60" s="71"/>
      <c r="Z60" s="71"/>
      <c r="AA60" s="71"/>
      <c r="AB60" s="71"/>
      <c r="AO60" s="292"/>
    </row>
    <row r="61" spans="1:28" ht="15.75">
      <c r="A61" s="69"/>
      <c r="D61" s="19"/>
      <c r="E61" s="228"/>
      <c r="F61" s="4"/>
      <c r="G61" s="104"/>
      <c r="I61" s="223"/>
      <c r="K61" s="104"/>
      <c r="L61" s="68"/>
      <c r="M61" s="68"/>
      <c r="N61" s="4"/>
      <c r="O61" s="68"/>
      <c r="Q61" s="68"/>
      <c r="S61" s="68"/>
      <c r="V61" s="30"/>
      <c r="W61" s="71"/>
      <c r="X61" s="71"/>
      <c r="Y61" s="71"/>
      <c r="Z61" s="71"/>
      <c r="AA61" s="71"/>
      <c r="AB61" s="71"/>
    </row>
    <row r="62" spans="1:28" s="85" customFormat="1" ht="15.75" customHeight="1">
      <c r="A62" s="342" t="s">
        <v>158</v>
      </c>
      <c r="B62" s="342"/>
      <c r="C62" s="342"/>
      <c r="D62" s="342"/>
      <c r="E62" s="342"/>
      <c r="F62" s="342"/>
      <c r="G62" s="342"/>
      <c r="H62" s="342"/>
      <c r="I62" s="345"/>
      <c r="J62" s="345"/>
      <c r="K62" s="345"/>
      <c r="L62" s="110"/>
      <c r="M62" s="110"/>
      <c r="N62" s="110"/>
      <c r="O62" s="110"/>
      <c r="P62" s="110"/>
      <c r="Q62" s="110"/>
      <c r="R62" s="110"/>
      <c r="S62" s="110"/>
      <c r="V62" s="86"/>
      <c r="W62" s="71"/>
      <c r="X62" s="71"/>
      <c r="Y62" s="71"/>
      <c r="Z62" s="71"/>
      <c r="AA62" s="71"/>
      <c r="AB62" s="71"/>
    </row>
    <row r="63" spans="1:28" ht="15.75">
      <c r="A63" s="342"/>
      <c r="B63" s="342"/>
      <c r="C63" s="342"/>
      <c r="D63" s="342"/>
      <c r="E63" s="342"/>
      <c r="F63" s="342"/>
      <c r="G63" s="342"/>
      <c r="H63" s="342"/>
      <c r="I63" s="345"/>
      <c r="J63" s="345"/>
      <c r="K63" s="345"/>
      <c r="L63" s="110"/>
      <c r="M63" s="110"/>
      <c r="N63" s="110"/>
      <c r="O63" s="110"/>
      <c r="P63" s="110"/>
      <c r="Q63" s="110"/>
      <c r="R63" s="110"/>
      <c r="S63" s="110"/>
      <c r="V63" s="30"/>
      <c r="W63" s="68"/>
      <c r="X63" s="68"/>
      <c r="Y63" s="68"/>
      <c r="Z63" s="68"/>
      <c r="AA63" s="68"/>
      <c r="AB63" s="68"/>
    </row>
    <row r="64" spans="1:28" ht="15.75">
      <c r="A64" s="342"/>
      <c r="B64" s="342"/>
      <c r="C64" s="342"/>
      <c r="D64" s="342"/>
      <c r="E64" s="342"/>
      <c r="F64" s="342"/>
      <c r="G64" s="342"/>
      <c r="H64" s="342"/>
      <c r="I64" s="345"/>
      <c r="J64" s="345"/>
      <c r="K64" s="345"/>
      <c r="L64" s="110"/>
      <c r="M64" s="110"/>
      <c r="N64" s="110"/>
      <c r="O64" s="110"/>
      <c r="P64" s="110"/>
      <c r="Q64" s="110"/>
      <c r="R64" s="110"/>
      <c r="S64" s="110"/>
      <c r="V64" s="30"/>
      <c r="W64" s="87"/>
      <c r="X64" s="87"/>
      <c r="Y64" s="87"/>
      <c r="Z64" s="87"/>
      <c r="AA64" s="87"/>
      <c r="AB64" s="87"/>
    </row>
    <row r="65" spans="2:28" ht="15.75" customHeight="1">
      <c r="B65" s="58"/>
      <c r="C65" s="58"/>
      <c r="D65" s="58"/>
      <c r="E65" s="229"/>
      <c r="F65" s="58"/>
      <c r="G65" s="105"/>
      <c r="H65" s="58"/>
      <c r="I65" s="224"/>
      <c r="J65" s="58"/>
      <c r="K65" s="105"/>
      <c r="L65" s="58"/>
      <c r="M65" s="58"/>
      <c r="N65" s="58"/>
      <c r="O65" s="58"/>
      <c r="P65" s="58"/>
      <c r="Q65" s="58"/>
      <c r="R65" s="58"/>
      <c r="S65" s="58"/>
      <c r="V65" s="30"/>
      <c r="W65" s="88"/>
      <c r="X65" s="88"/>
      <c r="Y65" s="88"/>
      <c r="Z65" s="88"/>
      <c r="AA65" s="88"/>
      <c r="AB65" s="88"/>
    </row>
    <row r="66" spans="1:28" ht="15.75">
      <c r="A66" s="58"/>
      <c r="B66" s="58"/>
      <c r="C66" s="58"/>
      <c r="D66" s="58"/>
      <c r="E66" s="96"/>
      <c r="F66" s="4"/>
      <c r="G66" s="96"/>
      <c r="I66" s="96"/>
      <c r="K66" s="96"/>
      <c r="L66" s="58"/>
      <c r="M66" s="58"/>
      <c r="N66" s="58"/>
      <c r="O66" s="58"/>
      <c r="P66" s="58"/>
      <c r="Q66" s="58"/>
      <c r="R66" s="58"/>
      <c r="S66" s="58"/>
      <c r="W66" s="89"/>
      <c r="X66" s="89"/>
      <c r="Y66" s="89"/>
      <c r="Z66" s="89"/>
      <c r="AA66" s="89"/>
      <c r="AB66" s="89"/>
    </row>
    <row r="67" spans="5:28" ht="15.75">
      <c r="E67" s="230"/>
      <c r="F67" s="59"/>
      <c r="G67" s="106"/>
      <c r="I67" s="231"/>
      <c r="K67" s="106"/>
      <c r="L67" s="59"/>
      <c r="M67" s="59"/>
      <c r="N67" s="59"/>
      <c r="O67" s="59"/>
      <c r="Q67" s="60"/>
      <c r="S67" s="59"/>
      <c r="W67" s="89"/>
      <c r="X67" s="89"/>
      <c r="Y67" s="89"/>
      <c r="Z67" s="89"/>
      <c r="AA67" s="89"/>
      <c r="AB67" s="89"/>
    </row>
    <row r="68" spans="5:28" ht="15.75">
      <c r="E68" s="230"/>
      <c r="F68" s="59"/>
      <c r="G68" s="106"/>
      <c r="I68" s="225"/>
      <c r="K68" s="106"/>
      <c r="L68" s="59"/>
      <c r="M68" s="59"/>
      <c r="N68" s="59"/>
      <c r="O68" s="59"/>
      <c r="Q68" s="59"/>
      <c r="S68" s="59"/>
      <c r="W68" s="89"/>
      <c r="X68" s="89"/>
      <c r="Y68" s="89"/>
      <c r="Z68" s="89"/>
      <c r="AA68" s="89"/>
      <c r="AB68" s="89"/>
    </row>
    <row r="69" spans="5:28" ht="15.75">
      <c r="E69" s="230"/>
      <c r="F69" s="59"/>
      <c r="G69" s="106"/>
      <c r="I69" s="225"/>
      <c r="K69" s="106"/>
      <c r="L69" s="59"/>
      <c r="M69" s="59"/>
      <c r="N69" s="59"/>
      <c r="O69" s="59"/>
      <c r="Q69" s="59"/>
      <c r="S69" s="59"/>
      <c r="W69" s="89"/>
      <c r="X69" s="89"/>
      <c r="Y69" s="89"/>
      <c r="Z69" s="89"/>
      <c r="AA69" s="89"/>
      <c r="AB69" s="89"/>
    </row>
    <row r="70" ht="15.75">
      <c r="D70" s="28"/>
    </row>
    <row r="71" ht="15.75">
      <c r="D71" s="28"/>
    </row>
    <row r="72" ht="15.75">
      <c r="D72" s="28"/>
    </row>
    <row r="73" ht="15.75">
      <c r="D73" s="28"/>
    </row>
    <row r="74" ht="15.75">
      <c r="D74" s="28"/>
    </row>
    <row r="75" ht="15.75">
      <c r="D75" s="28"/>
    </row>
  </sheetData>
  <sheetProtection/>
  <mergeCells count="1">
    <mergeCell ref="A62:K64"/>
  </mergeCells>
  <printOptions/>
  <pageMargins left="0.5" right="0.34" top="1" bottom="0.75" header="0.5" footer="0.5"/>
  <pageSetup fitToHeight="1" fitToWidth="1" horizontalDpi="600" verticalDpi="600" orientation="portrait" paperSize="9" scale="72" r:id="rId3"/>
  <colBreaks count="1" manualBreakCount="1">
    <brk id="20" max="57" man="1"/>
  </colBreaks>
  <legacyDrawing r:id="rId2"/>
</worksheet>
</file>

<file path=xl/worksheets/sheet4.xml><?xml version="1.0" encoding="utf-8"?>
<worksheet xmlns="http://schemas.openxmlformats.org/spreadsheetml/2006/main" xmlns:r="http://schemas.openxmlformats.org/officeDocument/2006/relationships">
  <sheetPr>
    <tabColor indexed="26"/>
    <pageSetUpPr fitToPage="1"/>
  </sheetPr>
  <dimension ref="A1:M36"/>
  <sheetViews>
    <sheetView showGridLines="0" view="pageBreakPreview" zoomScale="75" zoomScaleNormal="60" zoomScaleSheetLayoutView="75" zoomScalePageLayoutView="0" workbookViewId="0" topLeftCell="A8">
      <selection activeCell="I25" sqref="I25"/>
    </sheetView>
  </sheetViews>
  <sheetFormatPr defaultColWidth="8.8515625" defaultRowHeight="12.75"/>
  <cols>
    <col min="1" max="1" width="47.8515625" style="113" customWidth="1"/>
    <col min="2" max="2" width="17.8515625" style="113" customWidth="1"/>
    <col min="3" max="3" width="1.7109375" style="113" customWidth="1"/>
    <col min="4" max="5" width="16.421875" style="113" customWidth="1"/>
    <col min="6" max="7" width="19.28125" style="113" customWidth="1"/>
    <col min="8" max="8" width="1.7109375" style="113" customWidth="1"/>
    <col min="9" max="9" width="24.8515625" style="113" customWidth="1"/>
    <col min="10" max="10" width="1.7109375" style="113" customWidth="1"/>
    <col min="11" max="11" width="21.57421875" style="113" customWidth="1"/>
    <col min="12" max="12" width="1.7109375" style="113" customWidth="1"/>
    <col min="13" max="16384" width="8.8515625" style="113" customWidth="1"/>
  </cols>
  <sheetData>
    <row r="1" ht="21" customHeight="1">
      <c r="A1" s="15" t="s">
        <v>179</v>
      </c>
    </row>
    <row r="2" ht="21" customHeight="1">
      <c r="A2" s="15" t="s">
        <v>200</v>
      </c>
    </row>
    <row r="3" spans="1:11" ht="21" customHeight="1">
      <c r="A3" s="114"/>
      <c r="K3" s="115"/>
    </row>
    <row r="4" s="116" customFormat="1" ht="19.5" customHeight="1">
      <c r="A4" s="114" t="s">
        <v>87</v>
      </c>
    </row>
    <row r="5" ht="15" customHeight="1">
      <c r="A5" s="116"/>
    </row>
    <row r="6" ht="15" customHeight="1">
      <c r="A6" s="116"/>
    </row>
    <row r="7" spans="1:11" s="119" customFormat="1" ht="15" customHeight="1">
      <c r="A7" s="117"/>
      <c r="B7" s="6"/>
      <c r="C7" s="6"/>
      <c r="D7" s="118"/>
      <c r="E7" s="118"/>
      <c r="F7" s="118"/>
      <c r="G7" s="118"/>
      <c r="H7" s="117"/>
      <c r="I7" s="117"/>
      <c r="J7" s="117"/>
      <c r="K7" s="117"/>
    </row>
    <row r="8" spans="1:12" s="119" customFormat="1" ht="15" customHeight="1">
      <c r="A8" s="117"/>
      <c r="B8" s="120"/>
      <c r="C8" s="120"/>
      <c r="H8" s="120"/>
      <c r="J8" s="120"/>
      <c r="K8" s="120"/>
      <c r="L8" s="121"/>
    </row>
    <row r="9" spans="1:12" s="119" customFormat="1" ht="15" customHeight="1">
      <c r="A9" s="122"/>
      <c r="C9" s="121"/>
      <c r="D9" s="346" t="s">
        <v>88</v>
      </c>
      <c r="E9" s="346"/>
      <c r="F9" s="346"/>
      <c r="G9" s="346"/>
      <c r="H9" s="121"/>
      <c r="I9" s="123" t="s">
        <v>89</v>
      </c>
      <c r="J9" s="121"/>
      <c r="L9" s="121"/>
    </row>
    <row r="10" spans="1:12" s="119" customFormat="1" ht="15" customHeight="1">
      <c r="A10" s="122"/>
      <c r="C10" s="121"/>
      <c r="D10" s="123"/>
      <c r="E10" s="123"/>
      <c r="F10" s="123"/>
      <c r="G10" s="123"/>
      <c r="H10" s="121"/>
      <c r="I10" s="123"/>
      <c r="J10" s="121"/>
      <c r="L10" s="121"/>
    </row>
    <row r="11" spans="1:12" s="119" customFormat="1" ht="15" customHeight="1">
      <c r="A11" s="122"/>
      <c r="B11" s="121" t="s">
        <v>90</v>
      </c>
      <c r="C11" s="121"/>
      <c r="D11" s="121" t="s">
        <v>90</v>
      </c>
      <c r="E11" s="121" t="s">
        <v>159</v>
      </c>
      <c r="F11" s="121" t="s">
        <v>91</v>
      </c>
      <c r="G11" s="121" t="s">
        <v>198</v>
      </c>
      <c r="H11" s="121"/>
      <c r="I11" s="121" t="s">
        <v>92</v>
      </c>
      <c r="J11" s="121"/>
      <c r="L11" s="121"/>
    </row>
    <row r="12" spans="1:12" s="119" customFormat="1" ht="15" customHeight="1">
      <c r="A12" s="122"/>
      <c r="B12" s="121" t="s">
        <v>91</v>
      </c>
      <c r="C12" s="121"/>
      <c r="D12" s="121" t="s">
        <v>194</v>
      </c>
      <c r="E12" s="121" t="s">
        <v>93</v>
      </c>
      <c r="F12" s="121" t="s">
        <v>93</v>
      </c>
      <c r="G12" s="121" t="s">
        <v>93</v>
      </c>
      <c r="H12" s="121"/>
      <c r="I12" s="121" t="s">
        <v>94</v>
      </c>
      <c r="J12" s="121"/>
      <c r="K12" s="121" t="s">
        <v>95</v>
      </c>
      <c r="L12" s="121"/>
    </row>
    <row r="13" spans="1:12" s="119" customFormat="1" ht="15" customHeight="1">
      <c r="A13" s="124"/>
      <c r="B13" s="125" t="s">
        <v>8</v>
      </c>
      <c r="C13" s="125"/>
      <c r="D13" s="125" t="s">
        <v>8</v>
      </c>
      <c r="E13" s="125" t="s">
        <v>8</v>
      </c>
      <c r="F13" s="125" t="s">
        <v>8</v>
      </c>
      <c r="G13" s="125"/>
      <c r="H13" s="125"/>
      <c r="I13" s="125" t="s">
        <v>8</v>
      </c>
      <c r="J13" s="125"/>
      <c r="K13" s="125" t="s">
        <v>8</v>
      </c>
      <c r="L13" s="126"/>
    </row>
    <row r="14" ht="18" customHeight="1">
      <c r="I14" s="127"/>
    </row>
    <row r="15" spans="1:12" ht="18" customHeight="1">
      <c r="A15" s="128" t="s">
        <v>205</v>
      </c>
      <c r="B15" s="129">
        <v>111667288</v>
      </c>
      <c r="C15" s="130"/>
      <c r="D15" s="129">
        <v>0</v>
      </c>
      <c r="E15" s="129">
        <v>17136</v>
      </c>
      <c r="F15" s="131">
        <v>110238037</v>
      </c>
      <c r="G15" s="131">
        <v>0</v>
      </c>
      <c r="H15" s="129"/>
      <c r="I15" s="129">
        <v>-58355367</v>
      </c>
      <c r="J15" s="130"/>
      <c r="K15" s="132">
        <f>+SUM(B15:J15)</f>
        <v>163567094</v>
      </c>
      <c r="L15" s="130"/>
    </row>
    <row r="16" spans="1:12" ht="18" customHeight="1">
      <c r="A16" s="133"/>
      <c r="B16" s="233"/>
      <c r="C16" s="130"/>
      <c r="D16" s="233"/>
      <c r="E16" s="233"/>
      <c r="F16" s="233"/>
      <c r="G16" s="233"/>
      <c r="H16" s="233"/>
      <c r="I16" s="233"/>
      <c r="J16" s="130"/>
      <c r="K16" s="132"/>
      <c r="L16" s="130"/>
    </row>
    <row r="17" spans="1:12" ht="18" customHeight="1">
      <c r="A17" s="134" t="s">
        <v>160</v>
      </c>
      <c r="B17" s="233">
        <v>0</v>
      </c>
      <c r="C17" s="130"/>
      <c r="D17" s="233">
        <v>0</v>
      </c>
      <c r="E17" s="233">
        <v>-39832</v>
      </c>
      <c r="F17" s="233">
        <v>0</v>
      </c>
      <c r="G17" s="233">
        <v>0</v>
      </c>
      <c r="H17" s="233"/>
      <c r="I17" s="233">
        <v>5073939</v>
      </c>
      <c r="J17" s="130"/>
      <c r="K17" s="132">
        <f>+SUM(B17:J17)</f>
        <v>5034107</v>
      </c>
      <c r="L17" s="130"/>
    </row>
    <row r="18" spans="1:12" ht="18" customHeight="1">
      <c r="A18" s="133"/>
      <c r="B18" s="233"/>
      <c r="C18" s="130"/>
      <c r="D18" s="233"/>
      <c r="E18" s="233"/>
      <c r="F18" s="233"/>
      <c r="G18" s="233"/>
      <c r="H18" s="233"/>
      <c r="I18" s="233"/>
      <c r="J18" s="130"/>
      <c r="K18" s="132"/>
      <c r="L18" s="130"/>
    </row>
    <row r="19" spans="1:13" ht="18" customHeight="1">
      <c r="A19" s="134" t="s">
        <v>199</v>
      </c>
      <c r="B19" s="233">
        <v>0</v>
      </c>
      <c r="C19" s="130"/>
      <c r="D19" s="233">
        <v>0</v>
      </c>
      <c r="E19" s="233">
        <v>0</v>
      </c>
      <c r="F19" s="233">
        <v>0</v>
      </c>
      <c r="G19" s="233">
        <v>524794</v>
      </c>
      <c r="H19" s="233"/>
      <c r="I19" s="233">
        <v>0</v>
      </c>
      <c r="J19" s="130"/>
      <c r="K19" s="132">
        <f>+SUM(B19:J19)</f>
        <v>524794</v>
      </c>
      <c r="L19" s="130"/>
      <c r="M19" s="113" t="s">
        <v>189</v>
      </c>
    </row>
    <row r="20" spans="1:12" ht="18" customHeight="1">
      <c r="A20" s="134"/>
      <c r="B20" s="233"/>
      <c r="C20" s="130"/>
      <c r="D20" s="233"/>
      <c r="E20" s="233"/>
      <c r="F20" s="233"/>
      <c r="G20" s="233"/>
      <c r="H20" s="233"/>
      <c r="I20" s="233"/>
      <c r="J20" s="130"/>
      <c r="K20" s="132"/>
      <c r="L20" s="130"/>
    </row>
    <row r="21" spans="1:12" s="115" customFormat="1" ht="18" customHeight="1">
      <c r="A21" s="134" t="s">
        <v>195</v>
      </c>
      <c r="B21" s="233">
        <v>11166700</v>
      </c>
      <c r="C21" s="130"/>
      <c r="D21" s="233">
        <v>335001</v>
      </c>
      <c r="E21" s="233">
        <v>0</v>
      </c>
      <c r="F21" s="233">
        <v>0</v>
      </c>
      <c r="G21" s="233">
        <v>0</v>
      </c>
      <c r="H21" s="233"/>
      <c r="I21" s="233">
        <v>0</v>
      </c>
      <c r="J21" s="130"/>
      <c r="K21" s="132">
        <f>+SUM(B21:J21)</f>
        <v>11501701</v>
      </c>
      <c r="L21" s="130"/>
    </row>
    <row r="22" spans="1:12" s="115" customFormat="1" ht="18" customHeight="1">
      <c r="A22" s="133"/>
      <c r="B22" s="137"/>
      <c r="C22" s="138"/>
      <c r="D22" s="137"/>
      <c r="E22" s="137"/>
      <c r="F22" s="129"/>
      <c r="G22" s="129"/>
      <c r="H22" s="129"/>
      <c r="I22" s="129"/>
      <c r="J22" s="130"/>
      <c r="K22" s="140"/>
      <c r="L22" s="113"/>
    </row>
    <row r="23" spans="1:12" s="115" customFormat="1" ht="18" customHeight="1" thickBot="1">
      <c r="A23" s="144" t="s">
        <v>191</v>
      </c>
      <c r="B23" s="141">
        <f>SUM(B15:B21)</f>
        <v>122833988</v>
      </c>
      <c r="C23" s="142"/>
      <c r="D23" s="141">
        <f>SUM(D15:D21)</f>
        <v>335001</v>
      </c>
      <c r="E23" s="141">
        <f>SUM(E15:E21)</f>
        <v>-22696</v>
      </c>
      <c r="F23" s="141">
        <f>SUM(F15:F21)</f>
        <v>110238037</v>
      </c>
      <c r="G23" s="141">
        <f>SUM(G15:G21)</f>
        <v>524794</v>
      </c>
      <c r="H23" s="141"/>
      <c r="I23" s="141">
        <f>SUM(I15:I21)</f>
        <v>-53281428</v>
      </c>
      <c r="J23" s="142"/>
      <c r="K23" s="143">
        <f>SUM(K15:K21)</f>
        <v>180627696</v>
      </c>
      <c r="L23" s="130"/>
    </row>
    <row r="24" spans="1:12" s="115" customFormat="1" ht="18" customHeight="1" thickTop="1">
      <c r="A24" s="113"/>
      <c r="B24" s="129"/>
      <c r="C24" s="130"/>
      <c r="D24" s="129"/>
      <c r="E24" s="129"/>
      <c r="F24" s="129"/>
      <c r="G24" s="129"/>
      <c r="H24" s="129"/>
      <c r="I24" s="129"/>
      <c r="J24" s="130"/>
      <c r="K24" s="129"/>
      <c r="L24" s="130"/>
    </row>
    <row r="25" spans="1:12" s="115" customFormat="1" ht="18" customHeight="1">
      <c r="A25" s="134" t="s">
        <v>160</v>
      </c>
      <c r="B25" s="135">
        <v>0</v>
      </c>
      <c r="C25" s="136"/>
      <c r="D25" s="135">
        <v>0</v>
      </c>
      <c r="E25" s="136">
        <v>26663</v>
      </c>
      <c r="F25" s="135">
        <v>0</v>
      </c>
      <c r="G25" s="135">
        <v>0</v>
      </c>
      <c r="H25" s="135"/>
      <c r="I25" s="136">
        <f>'Condensed IS'!I30</f>
        <v>9735</v>
      </c>
      <c r="J25" s="136"/>
      <c r="K25" s="132">
        <f>+SUM(B25:J25)</f>
        <v>36398</v>
      </c>
      <c r="L25" s="136"/>
    </row>
    <row r="26" spans="1:11" ht="17.25" customHeight="1">
      <c r="A26" s="145"/>
      <c r="B26" s="146"/>
      <c r="C26" s="146"/>
      <c r="D26" s="146"/>
      <c r="E26" s="146"/>
      <c r="F26" s="146"/>
      <c r="G26" s="146"/>
      <c r="H26" s="146"/>
      <c r="I26" s="44"/>
      <c r="J26" s="146"/>
      <c r="K26" s="129"/>
    </row>
    <row r="27" spans="1:13" ht="18" customHeight="1" thickBot="1">
      <c r="A27" s="144" t="s">
        <v>207</v>
      </c>
      <c r="B27" s="141">
        <f>SUM(B23:B26)</f>
        <v>122833988</v>
      </c>
      <c r="C27" s="141"/>
      <c r="D27" s="141">
        <f>SUM(D23:D26)</f>
        <v>335001</v>
      </c>
      <c r="E27" s="141">
        <f>SUM(E23:E26)</f>
        <v>3967</v>
      </c>
      <c r="F27" s="141">
        <f>SUM(F23:F26)</f>
        <v>110238037</v>
      </c>
      <c r="G27" s="141">
        <f>SUM(G23:G26)</f>
        <v>524794</v>
      </c>
      <c r="H27" s="141"/>
      <c r="I27" s="141">
        <f>SUM(I23:I26)</f>
        <v>-53271693</v>
      </c>
      <c r="J27" s="141"/>
      <c r="K27" s="141">
        <f>SUM(K23:K26)</f>
        <v>180664094</v>
      </c>
      <c r="L27" s="129"/>
      <c r="M27" s="139"/>
    </row>
    <row r="28" spans="1:11" s="115" customFormat="1" ht="13.5" thickTop="1">
      <c r="A28" s="147"/>
      <c r="B28" s="147"/>
      <c r="C28" s="147"/>
      <c r="D28" s="147"/>
      <c r="E28" s="147"/>
      <c r="F28" s="147"/>
      <c r="G28" s="147"/>
      <c r="H28" s="147"/>
      <c r="I28" s="147"/>
      <c r="J28" s="147"/>
      <c r="K28" s="147"/>
    </row>
    <row r="29" spans="1:11" s="115" customFormat="1" ht="12.75">
      <c r="A29" s="147"/>
      <c r="B29" s="147"/>
      <c r="C29" s="147"/>
      <c r="D29" s="147"/>
      <c r="E29" s="147"/>
      <c r="F29" s="147"/>
      <c r="G29" s="147"/>
      <c r="H29" s="147"/>
      <c r="I29" s="147"/>
      <c r="J29" s="147"/>
      <c r="K29" s="147"/>
    </row>
    <row r="30" spans="1:12" s="115" customFormat="1" ht="12.75" customHeight="1">
      <c r="A30" s="342" t="s">
        <v>206</v>
      </c>
      <c r="B30" s="342"/>
      <c r="C30" s="342"/>
      <c r="D30" s="342"/>
      <c r="E30" s="342"/>
      <c r="F30" s="342"/>
      <c r="G30" s="342"/>
      <c r="H30" s="342"/>
      <c r="I30" s="342"/>
      <c r="J30" s="342"/>
      <c r="K30" s="342"/>
      <c r="L30" s="149"/>
    </row>
    <row r="31" spans="1:12" s="115" customFormat="1" ht="12.75" customHeight="1">
      <c r="A31" s="342"/>
      <c r="B31" s="342"/>
      <c r="C31" s="342"/>
      <c r="D31" s="342"/>
      <c r="E31" s="342"/>
      <c r="F31" s="342"/>
      <c r="G31" s="342"/>
      <c r="H31" s="342"/>
      <c r="I31" s="342"/>
      <c r="J31" s="342"/>
      <c r="K31" s="342"/>
      <c r="L31" s="149"/>
    </row>
    <row r="32" spans="1:12" ht="12.75" customHeight="1">
      <c r="A32" s="342"/>
      <c r="B32" s="342"/>
      <c r="C32" s="342"/>
      <c r="D32" s="342"/>
      <c r="E32" s="342"/>
      <c r="F32" s="342"/>
      <c r="G32" s="342"/>
      <c r="H32" s="342"/>
      <c r="I32" s="342"/>
      <c r="J32" s="342"/>
      <c r="K32" s="342"/>
      <c r="L32" s="149"/>
    </row>
    <row r="33" spans="1:12" ht="12.75" customHeight="1">
      <c r="A33" s="342"/>
      <c r="B33" s="342"/>
      <c r="C33" s="342"/>
      <c r="D33" s="342"/>
      <c r="E33" s="342"/>
      <c r="F33" s="342"/>
      <c r="G33" s="342"/>
      <c r="H33" s="342"/>
      <c r="I33" s="342"/>
      <c r="J33" s="342"/>
      <c r="K33" s="342"/>
      <c r="L33" s="149"/>
    </row>
    <row r="35" spans="2:11" ht="18.75">
      <c r="B35" s="150"/>
      <c r="C35" s="150"/>
      <c r="D35" s="150"/>
      <c r="E35" s="150"/>
      <c r="F35" s="150"/>
      <c r="G35" s="150"/>
      <c r="H35" s="150"/>
      <c r="I35" s="150"/>
      <c r="J35" s="150"/>
      <c r="K35" s="150"/>
    </row>
    <row r="36" spans="2:11" ht="12.75">
      <c r="B36" s="151"/>
      <c r="I36" s="151">
        <f>I27+F27+E27+G27-'Condensed BS'!C39</f>
        <v>0</v>
      </c>
      <c r="K36" s="151">
        <f>K27-'Condensed BS'!C40</f>
        <v>0</v>
      </c>
    </row>
  </sheetData>
  <sheetProtection/>
  <mergeCells count="2">
    <mergeCell ref="A30:K33"/>
    <mergeCell ref="D9:G9"/>
  </mergeCells>
  <printOptions/>
  <pageMargins left="0.6692913385826772" right="0.4330708661417323" top="0.7086614173228347" bottom="0.8661417322834646" header="0.35433070866141736" footer="0.35433070866141736"/>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indexed="26"/>
    <pageSetUpPr fitToPage="1"/>
  </sheetPr>
  <dimension ref="A1:U962"/>
  <sheetViews>
    <sheetView showGridLines="0" view="pageBreakPreview" zoomScale="85" zoomScaleNormal="75" zoomScaleSheetLayoutView="85" zoomScalePageLayoutView="0" workbookViewId="0" topLeftCell="A1">
      <pane xSplit="2" ySplit="8" topLeftCell="C51" activePane="bottomRight" state="frozen"/>
      <selection pane="topLeft" activeCell="A5" sqref="A5"/>
      <selection pane="topRight" activeCell="A5" sqref="A5"/>
      <selection pane="bottomLeft" activeCell="A5" sqref="A5"/>
      <selection pane="bottomRight" activeCell="H71" sqref="H71"/>
    </sheetView>
  </sheetViews>
  <sheetFormatPr defaultColWidth="8.8515625" defaultRowHeight="12.75"/>
  <cols>
    <col min="1" max="1" width="50.57421875" style="1" customWidth="1"/>
    <col min="2" max="2" width="11.8515625" style="1" customWidth="1"/>
    <col min="3" max="3" width="11.140625" style="1" customWidth="1"/>
    <col min="4" max="4" width="3.57421875" style="1" customWidth="1"/>
    <col min="5" max="5" width="9.7109375" style="1" customWidth="1"/>
    <col min="6" max="6" width="13.421875" style="8" bestFit="1" customWidth="1"/>
    <col min="7" max="7" width="3.7109375" style="1" customWidth="1"/>
    <col min="8" max="8" width="23.421875" style="257" bestFit="1" customWidth="1"/>
    <col min="9" max="9" width="7.140625" style="1" customWidth="1"/>
    <col min="10" max="10" width="24.00390625" style="1" bestFit="1" customWidth="1"/>
    <col min="11" max="11" width="3.28125" style="1" customWidth="1"/>
    <col min="12" max="12" width="19.421875" style="251" bestFit="1" customWidth="1"/>
    <col min="13" max="13" width="25.140625" style="1" bestFit="1" customWidth="1"/>
    <col min="14" max="14" width="15.8515625" style="1" customWidth="1"/>
    <col min="15" max="15" width="25.140625" style="1" bestFit="1" customWidth="1"/>
    <col min="16" max="16" width="3.421875" style="1" customWidth="1"/>
    <col min="17" max="17" width="25.28125" style="1" customWidth="1"/>
    <col min="18" max="18" width="3.421875" style="1" customWidth="1"/>
    <col min="19" max="19" width="25.140625" style="1" customWidth="1"/>
    <col min="20" max="20" width="15.7109375" style="1" customWidth="1"/>
    <col min="21" max="21" width="12.8515625" style="1" bestFit="1" customWidth="1"/>
    <col min="22" max="16384" width="8.8515625" style="1" customWidth="1"/>
  </cols>
  <sheetData>
    <row r="1" ht="19.5" customHeight="1">
      <c r="A1" s="15" t="s">
        <v>0</v>
      </c>
    </row>
    <row r="2" ht="19.5" customHeight="1">
      <c r="A2" s="15" t="s">
        <v>165</v>
      </c>
    </row>
    <row r="3" ht="19.5" customHeight="1">
      <c r="A3" s="26"/>
    </row>
    <row r="4" ht="15.75">
      <c r="A4" s="26" t="s">
        <v>96</v>
      </c>
    </row>
    <row r="5" spans="1:19" ht="15.75">
      <c r="A5" s="152"/>
      <c r="H5" s="258" t="e">
        <f>H83-H73</f>
        <v>#REF!</v>
      </c>
      <c r="J5" s="64">
        <f>J83-J73</f>
        <v>-12418650</v>
      </c>
      <c r="L5" s="251" t="s">
        <v>164</v>
      </c>
      <c r="M5" s="153" t="s">
        <v>97</v>
      </c>
      <c r="N5" s="154"/>
      <c r="O5" s="155" t="s">
        <v>98</v>
      </c>
      <c r="S5" s="64"/>
    </row>
    <row r="6" spans="6:19" ht="15.75">
      <c r="F6" s="24"/>
      <c r="H6" s="92" t="s">
        <v>77</v>
      </c>
      <c r="J6" s="43" t="s">
        <v>77</v>
      </c>
      <c r="L6" s="251" t="s">
        <v>163</v>
      </c>
      <c r="M6" s="156" t="s">
        <v>99</v>
      </c>
      <c r="N6" s="112" t="s">
        <v>100</v>
      </c>
      <c r="O6" s="157" t="s">
        <v>99</v>
      </c>
      <c r="Q6" s="2" t="s">
        <v>99</v>
      </c>
      <c r="S6" s="43" t="s">
        <v>99</v>
      </c>
    </row>
    <row r="7" spans="6:19" ht="15.75">
      <c r="F7" s="24"/>
      <c r="H7" s="259">
        <v>40724</v>
      </c>
      <c r="I7" s="25"/>
      <c r="J7" s="158">
        <v>40359</v>
      </c>
      <c r="L7" s="276">
        <v>40633</v>
      </c>
      <c r="M7" s="159">
        <v>40633</v>
      </c>
      <c r="N7" s="160" t="s">
        <v>101</v>
      </c>
      <c r="O7" s="242">
        <v>40633</v>
      </c>
      <c r="Q7" s="245">
        <v>40543</v>
      </c>
      <c r="S7" s="158">
        <v>40178</v>
      </c>
    </row>
    <row r="8" spans="6:19" ht="15.75">
      <c r="F8" s="24"/>
      <c r="H8" s="260" t="s">
        <v>8</v>
      </c>
      <c r="J8" s="161" t="s">
        <v>8</v>
      </c>
      <c r="M8" s="162" t="s">
        <v>8</v>
      </c>
      <c r="N8" s="241" t="s">
        <v>102</v>
      </c>
      <c r="O8" s="163" t="s">
        <v>8</v>
      </c>
      <c r="Q8" s="55" t="s">
        <v>8</v>
      </c>
      <c r="S8" s="161" t="s">
        <v>8</v>
      </c>
    </row>
    <row r="9" spans="1:19" ht="15.75">
      <c r="A9" s="26" t="s">
        <v>103</v>
      </c>
      <c r="H9" s="261"/>
      <c r="J9" s="8"/>
      <c r="K9" s="8"/>
      <c r="L9" s="277"/>
      <c r="M9" s="164"/>
      <c r="N9" s="21"/>
      <c r="O9" s="165"/>
      <c r="S9" s="8"/>
    </row>
    <row r="10" spans="1:19" ht="15.75">
      <c r="A10" s="1" t="s">
        <v>104</v>
      </c>
      <c r="B10" s="166"/>
      <c r="C10" s="167"/>
      <c r="D10" s="168"/>
      <c r="E10" s="169"/>
      <c r="F10" s="170"/>
      <c r="H10" s="248"/>
      <c r="I10" s="26"/>
      <c r="J10" s="35"/>
      <c r="K10" s="8"/>
      <c r="L10" s="277"/>
      <c r="M10" s="172"/>
      <c r="N10" s="44"/>
      <c r="O10" s="173"/>
      <c r="S10" s="35"/>
    </row>
    <row r="11" spans="1:19" ht="15.75">
      <c r="A11" s="174" t="s">
        <v>105</v>
      </c>
      <c r="B11" s="166"/>
      <c r="C11" s="167"/>
      <c r="D11" s="168"/>
      <c r="E11" s="169"/>
      <c r="F11" s="170"/>
      <c r="H11" s="248" t="e">
        <f>'Condensed IS (hide)'!I35</f>
        <v>#REF!</v>
      </c>
      <c r="I11" s="26"/>
      <c r="J11" s="171">
        <f>'Condensed IS (hide)'!K35</f>
        <v>9625005</v>
      </c>
      <c r="K11" s="8"/>
      <c r="L11" s="250" t="e">
        <f>H11+H12</f>
        <v>#REF!</v>
      </c>
      <c r="M11" s="175">
        <v>0</v>
      </c>
      <c r="N11" s="176"/>
      <c r="O11" s="177"/>
      <c r="S11" s="176">
        <v>0</v>
      </c>
    </row>
    <row r="12" spans="1:19" ht="15.75">
      <c r="A12" s="174" t="s">
        <v>106</v>
      </c>
      <c r="B12" s="166"/>
      <c r="C12" s="167"/>
      <c r="D12" s="168"/>
      <c r="E12" s="169"/>
      <c r="F12" s="170"/>
      <c r="H12" s="248">
        <v>41751</v>
      </c>
      <c r="I12" s="26"/>
      <c r="J12" s="171">
        <f>'Condensed IS (hide)'!K43</f>
        <v>-146474</v>
      </c>
      <c r="K12" s="8"/>
      <c r="L12" s="250">
        <f>H12+O12</f>
        <v>83502</v>
      </c>
      <c r="M12" s="178">
        <f>'[6]CF Mar 11'!$B$10</f>
        <v>41751</v>
      </c>
      <c r="N12" s="171">
        <v>0</v>
      </c>
      <c r="O12" s="179">
        <f>M12+N12</f>
        <v>41751</v>
      </c>
      <c r="Q12" s="243">
        <v>-156791</v>
      </c>
      <c r="S12" s="171">
        <f>'[4]CF Dec 09'!$B$10</f>
        <v>291693</v>
      </c>
    </row>
    <row r="13" spans="1:19" ht="15.75">
      <c r="A13" s="134"/>
      <c r="B13" s="166"/>
      <c r="C13" s="167"/>
      <c r="D13" s="168"/>
      <c r="E13" s="169"/>
      <c r="F13" s="170"/>
      <c r="H13" s="248"/>
      <c r="I13" s="26"/>
      <c r="J13" s="35"/>
      <c r="K13" s="8"/>
      <c r="L13" s="277"/>
      <c r="M13" s="172"/>
      <c r="N13" s="44"/>
      <c r="O13" s="173"/>
      <c r="Q13" s="243"/>
      <c r="S13" s="35"/>
    </row>
    <row r="14" spans="1:19" ht="15.75">
      <c r="A14" s="134" t="s">
        <v>107</v>
      </c>
      <c r="B14" s="166"/>
      <c r="C14" s="166"/>
      <c r="D14" s="166"/>
      <c r="E14" s="166"/>
      <c r="F14" s="166"/>
      <c r="H14" s="248"/>
      <c r="I14" s="26"/>
      <c r="J14" s="35"/>
      <c r="K14" s="8"/>
      <c r="L14" s="277"/>
      <c r="M14" s="172"/>
      <c r="N14" s="44"/>
      <c r="O14" s="173"/>
      <c r="Q14" s="243"/>
      <c r="S14" s="35"/>
    </row>
    <row r="15" spans="1:19" ht="15.75">
      <c r="A15" s="134" t="s">
        <v>52</v>
      </c>
      <c r="B15" s="166"/>
      <c r="C15" s="167"/>
      <c r="D15" s="168"/>
      <c r="E15" s="169"/>
      <c r="H15" s="249">
        <f>'[5]CF'!$B$16</f>
        <v>20371.368000000002</v>
      </c>
      <c r="I15" s="26"/>
      <c r="J15" s="171">
        <v>-136949</v>
      </c>
      <c r="K15" s="8"/>
      <c r="L15" s="250">
        <f>H15+O15</f>
        <v>20371.368000000002</v>
      </c>
      <c r="M15" s="178">
        <v>0</v>
      </c>
      <c r="N15" s="171"/>
      <c r="O15" s="179">
        <f aca="true" t="shared" si="0" ref="O15:O32">M15+N15</f>
        <v>0</v>
      </c>
      <c r="Q15" s="243">
        <v>0</v>
      </c>
      <c r="S15" s="171">
        <v>0</v>
      </c>
    </row>
    <row r="16" spans="1:19" ht="15.75">
      <c r="A16" s="134" t="s">
        <v>108</v>
      </c>
      <c r="B16" s="166"/>
      <c r="C16" s="167"/>
      <c r="D16" s="168"/>
      <c r="E16" s="169"/>
      <c r="H16" s="249">
        <v>0</v>
      </c>
      <c r="I16" s="26"/>
      <c r="J16" s="171">
        <v>0</v>
      </c>
      <c r="K16" s="8"/>
      <c r="L16" s="277"/>
      <c r="M16" s="178">
        <v>0</v>
      </c>
      <c r="N16" s="171"/>
      <c r="O16" s="179">
        <f t="shared" si="0"/>
        <v>0</v>
      </c>
      <c r="Q16" s="243">
        <v>0</v>
      </c>
      <c r="S16" s="171">
        <v>0</v>
      </c>
    </row>
    <row r="17" spans="1:19" ht="15.75">
      <c r="A17" s="134" t="s">
        <v>109</v>
      </c>
      <c r="B17" s="166"/>
      <c r="C17" s="167"/>
      <c r="D17" s="168"/>
      <c r="E17" s="169"/>
      <c r="H17" s="249">
        <f>+'[5]CF'!$B$19</f>
        <v>-60000</v>
      </c>
      <c r="I17" s="26"/>
      <c r="J17" s="171">
        <v>0</v>
      </c>
      <c r="K17" s="8"/>
      <c r="L17" s="277"/>
      <c r="M17" s="178">
        <v>0</v>
      </c>
      <c r="N17" s="171"/>
      <c r="O17" s="179">
        <f t="shared" si="0"/>
        <v>0</v>
      </c>
      <c r="Q17" s="243">
        <v>0</v>
      </c>
      <c r="S17" s="171">
        <v>0</v>
      </c>
    </row>
    <row r="18" spans="1:19" ht="15.75" customHeight="1">
      <c r="A18" s="166" t="s">
        <v>167</v>
      </c>
      <c r="B18" s="166"/>
      <c r="C18" s="180"/>
      <c r="D18" s="166"/>
      <c r="E18" s="166"/>
      <c r="F18" s="166"/>
      <c r="H18" s="248"/>
      <c r="I18" s="26"/>
      <c r="J18" s="171"/>
      <c r="K18" s="8"/>
      <c r="L18" s="277"/>
      <c r="M18" s="178">
        <v>0</v>
      </c>
      <c r="N18" s="171"/>
      <c r="O18" s="179">
        <f t="shared" si="0"/>
        <v>0</v>
      </c>
      <c r="Q18" s="243">
        <v>0</v>
      </c>
      <c r="S18" s="171">
        <v>0</v>
      </c>
    </row>
    <row r="19" spans="1:19" ht="15.75">
      <c r="A19" s="166" t="s">
        <v>110</v>
      </c>
      <c r="B19" s="166"/>
      <c r="C19" s="166"/>
      <c r="D19" s="166"/>
      <c r="E19" s="166"/>
      <c r="H19" s="249">
        <f>'[5]CF'!$B$28</f>
        <v>0</v>
      </c>
      <c r="I19" s="181"/>
      <c r="J19" s="44">
        <v>-21500</v>
      </c>
      <c r="K19" s="8"/>
      <c r="L19" s="277"/>
      <c r="M19" s="172">
        <v>0</v>
      </c>
      <c r="N19" s="44"/>
      <c r="O19" s="179">
        <f t="shared" si="0"/>
        <v>0</v>
      </c>
      <c r="Q19" s="243">
        <v>0</v>
      </c>
      <c r="S19" s="44">
        <f>'[4]CF Dec 09'!$B$17</f>
        <v>-93000</v>
      </c>
    </row>
    <row r="20" spans="1:19" ht="15.75">
      <c r="A20" s="166" t="s">
        <v>111</v>
      </c>
      <c r="B20" s="166"/>
      <c r="C20" s="166"/>
      <c r="D20" s="166"/>
      <c r="E20" s="166"/>
      <c r="H20" s="249">
        <f>+'[5]CF'!$B$32</f>
        <v>-1013586</v>
      </c>
      <c r="J20" s="171">
        <v>0</v>
      </c>
      <c r="K20" s="8"/>
      <c r="L20" s="277"/>
      <c r="M20" s="178">
        <v>0</v>
      </c>
      <c r="N20" s="171"/>
      <c r="O20" s="179">
        <f t="shared" si="0"/>
        <v>0</v>
      </c>
      <c r="Q20" s="243">
        <v>0</v>
      </c>
      <c r="S20" s="171">
        <v>0</v>
      </c>
    </row>
    <row r="21" spans="1:19" ht="15.75">
      <c r="A21" s="1" t="s">
        <v>116</v>
      </c>
      <c r="B21" s="166"/>
      <c r="C21" s="166"/>
      <c r="D21" s="166"/>
      <c r="E21" s="166"/>
      <c r="H21" s="249">
        <f>'[5]CF'!$B$28</f>
        <v>0</v>
      </c>
      <c r="J21" s="171">
        <v>155000</v>
      </c>
      <c r="K21" s="8"/>
      <c r="L21" s="277"/>
      <c r="M21" s="178"/>
      <c r="N21" s="171"/>
      <c r="O21" s="179"/>
      <c r="S21" s="171"/>
    </row>
    <row r="22" spans="1:19" ht="15.75">
      <c r="A22" s="134" t="s">
        <v>112</v>
      </c>
      <c r="B22" s="166"/>
      <c r="C22" s="167"/>
      <c r="D22" s="168"/>
      <c r="E22" s="169"/>
      <c r="H22" s="249">
        <f>'[5]CF'!$B$34</f>
        <v>-33165</v>
      </c>
      <c r="I22" s="26"/>
      <c r="J22" s="171">
        <v>-47739</v>
      </c>
      <c r="K22" s="8"/>
      <c r="L22" s="250">
        <f>H22+O22</f>
        <v>-33165</v>
      </c>
      <c r="M22" s="178">
        <f>'[6]CF Mar 11'!$B$20</f>
        <v>0</v>
      </c>
      <c r="N22" s="171"/>
      <c r="O22" s="179">
        <f t="shared" si="0"/>
        <v>0</v>
      </c>
      <c r="Q22" s="243">
        <v>-3</v>
      </c>
      <c r="S22" s="171">
        <f>'[4]CF Dec 09'!$B$20</f>
        <v>-1087</v>
      </c>
    </row>
    <row r="23" spans="1:19" ht="15.75">
      <c r="A23" s="134" t="s">
        <v>113</v>
      </c>
      <c r="B23" s="166"/>
      <c r="C23" s="166"/>
      <c r="D23" s="184"/>
      <c r="E23" s="184"/>
      <c r="H23" s="249">
        <f>'[5]CF'!$B$33</f>
        <v>620067</v>
      </c>
      <c r="J23" s="35">
        <v>1241272</v>
      </c>
      <c r="K23" s="8"/>
      <c r="L23" s="250">
        <f>H23+O23</f>
        <v>636684</v>
      </c>
      <c r="M23" s="172">
        <f>'[6]CF Mar 11'!$B$19</f>
        <v>16617</v>
      </c>
      <c r="N23" s="44"/>
      <c r="O23" s="179">
        <f t="shared" si="0"/>
        <v>16617</v>
      </c>
      <c r="Q23" s="243">
        <v>42538</v>
      </c>
      <c r="S23" s="35">
        <f>'[4]CF Dec 09'!$B$19</f>
        <v>28638</v>
      </c>
    </row>
    <row r="24" spans="1:19" ht="15.75">
      <c r="A24" s="134" t="s">
        <v>114</v>
      </c>
      <c r="B24" s="182"/>
      <c r="C24" s="167"/>
      <c r="D24" s="185"/>
      <c r="E24" s="148"/>
      <c r="H24" s="249">
        <f>'[5]CF'!$B$24</f>
        <v>5000000</v>
      </c>
      <c r="I24" s="181"/>
      <c r="J24" s="171">
        <v>0</v>
      </c>
      <c r="K24" s="8"/>
      <c r="L24" s="277"/>
      <c r="M24" s="178">
        <v>0</v>
      </c>
      <c r="N24" s="171"/>
      <c r="O24" s="179">
        <f t="shared" si="0"/>
        <v>0</v>
      </c>
      <c r="Q24" s="243">
        <v>0</v>
      </c>
      <c r="S24" s="171">
        <f>'[4]CF Dec 09'!$B$15</f>
        <v>58974</v>
      </c>
    </row>
    <row r="25" spans="1:19" ht="15.75">
      <c r="A25" s="1" t="s">
        <v>162</v>
      </c>
      <c r="B25" s="182"/>
      <c r="C25" s="167"/>
      <c r="D25" s="185"/>
      <c r="E25" s="148"/>
      <c r="H25" s="249">
        <v>0</v>
      </c>
      <c r="I25" s="181"/>
      <c r="J25" s="171">
        <v>2850000</v>
      </c>
      <c r="K25" s="8"/>
      <c r="L25" s="277"/>
      <c r="M25" s="178"/>
      <c r="N25" s="171"/>
      <c r="O25" s="179"/>
      <c r="S25" s="171"/>
    </row>
    <row r="26" spans="1:19" ht="15.75">
      <c r="A26" s="166" t="s">
        <v>115</v>
      </c>
      <c r="B26" s="30"/>
      <c r="C26" s="186"/>
      <c r="D26" s="30"/>
      <c r="E26" s="30"/>
      <c r="H26" s="44">
        <f>'[5]CF'!$B$12</f>
        <v>388874</v>
      </c>
      <c r="I26" s="30"/>
      <c r="J26" s="171">
        <v>469379</v>
      </c>
      <c r="K26" s="8"/>
      <c r="L26" s="250">
        <f>H26+O26</f>
        <v>480179</v>
      </c>
      <c r="M26" s="178">
        <f>'[6]CF Mar 11'!$B$12</f>
        <v>91305</v>
      </c>
      <c r="N26" s="171"/>
      <c r="O26" s="179">
        <f t="shared" si="0"/>
        <v>91305</v>
      </c>
      <c r="Q26" s="243">
        <v>321930</v>
      </c>
      <c r="S26" s="171">
        <f>'[4]CF Dec 09'!$B$12</f>
        <v>340451</v>
      </c>
    </row>
    <row r="27" spans="1:19" ht="15.75">
      <c r="A27" s="134" t="s">
        <v>117</v>
      </c>
      <c r="F27" s="1"/>
      <c r="H27" s="249">
        <f>'[5]CF'!$B$18</f>
        <v>53514</v>
      </c>
      <c r="I27" s="30"/>
      <c r="J27" s="171">
        <v>53514</v>
      </c>
      <c r="K27" s="8"/>
      <c r="L27" s="250">
        <f>H27+O27</f>
        <v>53514</v>
      </c>
      <c r="M27" s="178">
        <v>0</v>
      </c>
      <c r="N27" s="171"/>
      <c r="O27" s="179">
        <f t="shared" si="0"/>
        <v>0</v>
      </c>
      <c r="Q27" s="243">
        <v>0</v>
      </c>
      <c r="S27" s="171">
        <v>0</v>
      </c>
    </row>
    <row r="28" spans="1:19" ht="15.75">
      <c r="A28" s="166" t="s">
        <v>118</v>
      </c>
      <c r="F28" s="1"/>
      <c r="H28" s="249">
        <v>0</v>
      </c>
      <c r="I28" s="30"/>
      <c r="J28" s="171">
        <v>0</v>
      </c>
      <c r="K28" s="8"/>
      <c r="L28" s="277"/>
      <c r="M28" s="178">
        <v>0</v>
      </c>
      <c r="N28" s="171"/>
      <c r="O28" s="179">
        <f t="shared" si="0"/>
        <v>0</v>
      </c>
      <c r="Q28" s="243">
        <v>0</v>
      </c>
      <c r="S28" s="171">
        <v>0</v>
      </c>
    </row>
    <row r="29" spans="1:19" ht="15.75">
      <c r="A29" s="166" t="s">
        <v>119</v>
      </c>
      <c r="B29" s="182"/>
      <c r="C29" s="167"/>
      <c r="D29" s="168"/>
      <c r="E29" s="169"/>
      <c r="F29" s="171"/>
      <c r="H29" s="249"/>
      <c r="I29" s="26"/>
      <c r="J29" s="35"/>
      <c r="K29" s="8"/>
      <c r="L29" s="277"/>
      <c r="M29" s="172">
        <v>0</v>
      </c>
      <c r="N29" s="44"/>
      <c r="O29" s="179">
        <f t="shared" si="0"/>
        <v>0</v>
      </c>
      <c r="Q29" s="243">
        <v>0</v>
      </c>
      <c r="S29" s="35">
        <v>0</v>
      </c>
    </row>
    <row r="30" spans="1:19" ht="15.75">
      <c r="A30" s="166" t="s">
        <v>120</v>
      </c>
      <c r="B30" s="182"/>
      <c r="C30" s="167"/>
      <c r="D30" s="168"/>
      <c r="E30" s="169"/>
      <c r="F30" s="171"/>
      <c r="H30" s="249">
        <f>'[5]CF'!$B$20-O30</f>
        <v>0</v>
      </c>
      <c r="I30" s="26"/>
      <c r="J30" s="35">
        <v>55326</v>
      </c>
      <c r="K30" s="8"/>
      <c r="L30" s="277"/>
      <c r="M30" s="172">
        <f>'[6]CF Mar 11'!$B$13</f>
        <v>0</v>
      </c>
      <c r="N30" s="44"/>
      <c r="O30" s="179">
        <f t="shared" si="0"/>
        <v>0</v>
      </c>
      <c r="Q30" s="243">
        <v>68992</v>
      </c>
      <c r="S30" s="35">
        <f>'[4]CF Dec 09'!$B$13</f>
        <v>582684</v>
      </c>
    </row>
    <row r="31" spans="1:19" ht="15.75">
      <c r="A31" s="166" t="s">
        <v>121</v>
      </c>
      <c r="B31" s="182"/>
      <c r="C31" s="167"/>
      <c r="D31" s="185"/>
      <c r="E31" s="148"/>
      <c r="H31" s="249">
        <f>'[5]CF'!$B$22</f>
        <v>2256</v>
      </c>
      <c r="I31" s="181"/>
      <c r="J31" s="35">
        <v>0</v>
      </c>
      <c r="K31" s="8"/>
      <c r="L31" s="277"/>
      <c r="M31" s="172">
        <v>0</v>
      </c>
      <c r="N31" s="44"/>
      <c r="O31" s="179">
        <f t="shared" si="0"/>
        <v>0</v>
      </c>
      <c r="Q31" s="243">
        <v>0</v>
      </c>
      <c r="S31" s="35">
        <v>0</v>
      </c>
    </row>
    <row r="32" spans="1:19" ht="15.75">
      <c r="A32" s="134" t="s">
        <v>122</v>
      </c>
      <c r="B32" s="166"/>
      <c r="C32" s="169"/>
      <c r="D32" s="168"/>
      <c r="E32" s="169"/>
      <c r="F32" s="1"/>
      <c r="H32" s="262">
        <f>'[5]CF'!$B$27-O32</f>
        <v>0</v>
      </c>
      <c r="I32" s="181"/>
      <c r="J32" s="40">
        <v>52434</v>
      </c>
      <c r="K32" s="188"/>
      <c r="L32" s="278"/>
      <c r="M32" s="189">
        <f>'[6]CF Mar 11'!$B$16</f>
        <v>0</v>
      </c>
      <c r="N32" s="44"/>
      <c r="O32" s="190">
        <f t="shared" si="0"/>
        <v>0</v>
      </c>
      <c r="Q32" s="244">
        <v>22692</v>
      </c>
      <c r="S32" s="40">
        <f>'[4]CF Dec 09'!$B$16</f>
        <v>17723</v>
      </c>
    </row>
    <row r="33" spans="1:19" ht="15.75">
      <c r="A33" s="134"/>
      <c r="B33" s="166"/>
      <c r="C33" s="169"/>
      <c r="D33" s="168"/>
      <c r="E33" s="169"/>
      <c r="F33" s="170"/>
      <c r="H33" s="248"/>
      <c r="I33" s="181"/>
      <c r="J33" s="171"/>
      <c r="K33" s="188"/>
      <c r="L33" s="279"/>
      <c r="M33" s="178"/>
      <c r="N33" s="171"/>
      <c r="O33" s="179"/>
      <c r="S33" s="171"/>
    </row>
    <row r="34" spans="1:19" ht="15.75" customHeight="1">
      <c r="A34" s="1" t="s">
        <v>123</v>
      </c>
      <c r="F34" s="28"/>
      <c r="H34" s="248" t="e">
        <f>SUM(H10:H32)</f>
        <v>#REF!</v>
      </c>
      <c r="J34" s="171">
        <f>SUM(J10:J32)</f>
        <v>14149268</v>
      </c>
      <c r="K34" s="8"/>
      <c r="L34" s="250" t="e">
        <f>SUM(L11:L32)</f>
        <v>#REF!</v>
      </c>
      <c r="M34" s="178">
        <f>SUM(M10:M32)</f>
        <v>149673</v>
      </c>
      <c r="N34" s="171"/>
      <c r="O34" s="179">
        <f>M34+N34</f>
        <v>149673</v>
      </c>
      <c r="Q34" s="247">
        <f>SUM(Q12:Q32)</f>
        <v>299358</v>
      </c>
      <c r="S34" s="171">
        <f>SUM(S10:S32)</f>
        <v>1226076</v>
      </c>
    </row>
    <row r="35" spans="1:19" ht="15.75">
      <c r="A35" s="134" t="s">
        <v>124</v>
      </c>
      <c r="F35" s="28"/>
      <c r="H35" s="248"/>
      <c r="J35" s="171"/>
      <c r="K35" s="8"/>
      <c r="L35" s="277"/>
      <c r="M35" s="178"/>
      <c r="N35" s="171"/>
      <c r="O35" s="179"/>
      <c r="S35" s="171"/>
    </row>
    <row r="36" spans="1:19" ht="15.75">
      <c r="A36" s="134" t="s">
        <v>125</v>
      </c>
      <c r="F36" s="28"/>
      <c r="H36" s="248">
        <f>'[5]CF'!$B$37</f>
        <v>-187156</v>
      </c>
      <c r="J36" s="171">
        <v>-10145375</v>
      </c>
      <c r="K36" s="8"/>
      <c r="L36" s="250">
        <f>H36+O36</f>
        <v>-187156</v>
      </c>
      <c r="M36" s="178">
        <v>0</v>
      </c>
      <c r="N36" s="171"/>
      <c r="O36" s="179">
        <f aca="true" t="shared" si="1" ref="O36:O42">M36+N36</f>
        <v>0</v>
      </c>
      <c r="Q36" s="243">
        <v>0</v>
      </c>
      <c r="S36" s="171">
        <v>0</v>
      </c>
    </row>
    <row r="37" spans="1:19" ht="15.75">
      <c r="A37" s="166" t="s">
        <v>126</v>
      </c>
      <c r="F37" s="28"/>
      <c r="H37" s="248">
        <f>'[5]CF'!$B$38</f>
        <v>-32704</v>
      </c>
      <c r="J37" s="171">
        <v>197488</v>
      </c>
      <c r="K37" s="8"/>
      <c r="L37" s="250">
        <f>H37+O37</f>
        <v>-32704</v>
      </c>
      <c r="M37" s="178">
        <v>0</v>
      </c>
      <c r="N37" s="171"/>
      <c r="O37" s="179">
        <f t="shared" si="1"/>
        <v>0</v>
      </c>
      <c r="Q37" s="243">
        <v>0</v>
      </c>
      <c r="S37" s="171">
        <v>0</v>
      </c>
    </row>
    <row r="38" spans="1:19" ht="15.75">
      <c r="A38" s="166" t="s">
        <v>127</v>
      </c>
      <c r="F38" s="28"/>
      <c r="H38" s="248">
        <f>'[5]CF'!$B$39</f>
        <v>1450862</v>
      </c>
      <c r="J38" s="171">
        <v>76711</v>
      </c>
      <c r="K38" s="191"/>
      <c r="L38" s="250">
        <f>H38+O38</f>
        <v>1450862</v>
      </c>
      <c r="M38" s="178">
        <v>0</v>
      </c>
      <c r="N38" s="171"/>
      <c r="O38" s="179">
        <f t="shared" si="1"/>
        <v>0</v>
      </c>
      <c r="Q38" s="243">
        <v>0</v>
      </c>
      <c r="S38" s="171">
        <v>0</v>
      </c>
    </row>
    <row r="39" spans="1:19" ht="15.75">
      <c r="A39" s="166" t="s">
        <v>128</v>
      </c>
      <c r="F39" s="28"/>
      <c r="H39" s="248">
        <f>'[5]CF'!$B$40+'[5]CF'!$B$41-M39</f>
        <v>-1450708</v>
      </c>
      <c r="I39" s="30"/>
      <c r="J39" s="171">
        <v>5540471</v>
      </c>
      <c r="L39" s="250">
        <f>H39+O39</f>
        <v>-2137831</v>
      </c>
      <c r="M39" s="178">
        <f>'[6]CF Mar 11'!$B$24+'[6]CF Mar 11'!$B$25</f>
        <v>-687123</v>
      </c>
      <c r="N39" s="171"/>
      <c r="O39" s="179">
        <f t="shared" si="1"/>
        <v>-687123</v>
      </c>
      <c r="Q39" s="243">
        <v>310884</v>
      </c>
      <c r="S39" s="171">
        <f>'[4]CF Dec 09'!$B$24+'[4]CF Dec 09'!$B$25</f>
        <v>-908498</v>
      </c>
    </row>
    <row r="40" spans="1:19" ht="15.75">
      <c r="A40" s="184" t="s">
        <v>129</v>
      </c>
      <c r="B40" s="191"/>
      <c r="C40" s="191"/>
      <c r="D40" s="191"/>
      <c r="E40" s="191"/>
      <c r="F40" s="191"/>
      <c r="G40" s="191"/>
      <c r="H40" s="263"/>
      <c r="I40" s="30"/>
      <c r="J40" s="192"/>
      <c r="M40" s="193"/>
      <c r="N40" s="19"/>
      <c r="O40" s="179">
        <f t="shared" si="1"/>
        <v>0</v>
      </c>
      <c r="Q40" s="243">
        <v>0</v>
      </c>
      <c r="S40" s="19"/>
    </row>
    <row r="41" spans="1:19" ht="15.75" customHeight="1">
      <c r="A41" s="166" t="s">
        <v>130</v>
      </c>
      <c r="F41" s="1"/>
      <c r="H41" s="264"/>
      <c r="I41" s="30"/>
      <c r="J41" s="194"/>
      <c r="M41" s="178"/>
      <c r="N41" s="171"/>
      <c r="O41" s="179">
        <f t="shared" si="1"/>
        <v>0</v>
      </c>
      <c r="Q41" s="243">
        <v>0</v>
      </c>
      <c r="S41" s="171"/>
    </row>
    <row r="42" spans="1:19" ht="15.75">
      <c r="A42" s="166" t="s">
        <v>131</v>
      </c>
      <c r="B42" s="195"/>
      <c r="C42" s="195"/>
      <c r="D42" s="195"/>
      <c r="E42" s="195"/>
      <c r="F42" s="195"/>
      <c r="G42" s="195"/>
      <c r="H42" s="265">
        <f>'[5]CF'!$B$42+'[5]CF'!$B$43-M42</f>
        <v>468985</v>
      </c>
      <c r="I42" s="195"/>
      <c r="J42" s="194">
        <v>1208788</v>
      </c>
      <c r="L42" s="252">
        <f>H42+O42</f>
        <v>1071112</v>
      </c>
      <c r="M42" s="178">
        <f>'[6]CF Mar 11'!$B$26+'[6]CF Mar 11'!$B$27</f>
        <v>602127</v>
      </c>
      <c r="N42" s="171">
        <f>-N12</f>
        <v>0</v>
      </c>
      <c r="O42" s="179">
        <f t="shared" si="1"/>
        <v>602127</v>
      </c>
      <c r="Q42" s="243">
        <v>-308970</v>
      </c>
      <c r="S42" s="171">
        <f>'[4]CF Dec 09'!$B$26+'[4]CF Dec 09'!$B$27</f>
        <v>-165309</v>
      </c>
    </row>
    <row r="43" spans="1:19" ht="15.75">
      <c r="A43" s="166" t="s">
        <v>118</v>
      </c>
      <c r="B43" s="195"/>
      <c r="C43" s="195"/>
      <c r="D43" s="195"/>
      <c r="E43" s="195"/>
      <c r="F43" s="195"/>
      <c r="G43" s="195"/>
      <c r="H43" s="266">
        <f>'[5]CF'!$B$44</f>
        <v>-4351925</v>
      </c>
      <c r="I43" s="195"/>
      <c r="J43" s="196">
        <v>-144261</v>
      </c>
      <c r="L43" s="253">
        <f>H43+O43</f>
        <v>-4351925</v>
      </c>
      <c r="M43" s="197">
        <v>0</v>
      </c>
      <c r="N43" s="171"/>
      <c r="O43" s="190">
        <v>0</v>
      </c>
      <c r="Q43" s="244">
        <v>0</v>
      </c>
      <c r="S43" s="187">
        <v>0</v>
      </c>
    </row>
    <row r="44" spans="1:19" ht="15.75">
      <c r="A44" s="166"/>
      <c r="J44" s="198"/>
      <c r="M44" s="178"/>
      <c r="N44" s="171"/>
      <c r="O44" s="179"/>
      <c r="S44" s="199"/>
    </row>
    <row r="45" spans="1:19" ht="15.75">
      <c r="A45" s="166"/>
      <c r="H45" s="267" t="e">
        <f>SUM(H34:H44)</f>
        <v>#REF!</v>
      </c>
      <c r="I45" s="30"/>
      <c r="J45" s="198">
        <f>SUM(J34:J44)</f>
        <v>10883090</v>
      </c>
      <c r="L45" s="252" t="e">
        <f>SUM(L33:L43)</f>
        <v>#REF!</v>
      </c>
      <c r="M45" s="178">
        <f>SUM(M34:M44)</f>
        <v>64677</v>
      </c>
      <c r="N45" s="171"/>
      <c r="O45" s="179">
        <f>SUM(O34:O44)</f>
        <v>64677</v>
      </c>
      <c r="Q45" s="247">
        <f>SUM(Q33:Q43)</f>
        <v>301272</v>
      </c>
      <c r="S45" s="199">
        <f>SUM(S34:S44)</f>
        <v>152269</v>
      </c>
    </row>
    <row r="46" spans="1:19" ht="15.75">
      <c r="A46" s="1" t="s">
        <v>132</v>
      </c>
      <c r="H46" s="249">
        <f>'[5]CF'!$B$47-M46</f>
        <v>-116752</v>
      </c>
      <c r="J46" s="194">
        <v>-50976</v>
      </c>
      <c r="L46" s="253">
        <f>H46+O46</f>
        <v>-128752</v>
      </c>
      <c r="M46" s="178">
        <f>'[6]CF Mar 11'!$B$31</f>
        <v>-12000</v>
      </c>
      <c r="N46" s="171"/>
      <c r="O46" s="179">
        <f>M46+N46</f>
        <v>-12000</v>
      </c>
      <c r="Q46" s="244">
        <v>0</v>
      </c>
      <c r="S46" s="171">
        <f>'[4]CF Dec 09'!$B$30</f>
        <v>-18800</v>
      </c>
    </row>
    <row r="47" spans="8:19" ht="15.75">
      <c r="H47" s="268"/>
      <c r="I47" s="30"/>
      <c r="J47" s="200"/>
      <c r="M47" s="201"/>
      <c r="N47" s="34"/>
      <c r="O47" s="202">
        <f>M47+N47</f>
        <v>0</v>
      </c>
      <c r="Q47" s="247">
        <v>0</v>
      </c>
      <c r="S47" s="203"/>
    </row>
    <row r="48" spans="1:21" ht="15.75">
      <c r="A48" s="166" t="s">
        <v>133</v>
      </c>
      <c r="H48" s="269" t="e">
        <f>SUM(H45:H46)</f>
        <v>#REF!</v>
      </c>
      <c r="I48" s="30"/>
      <c r="J48" s="196">
        <f>SUM(J45:J46)</f>
        <v>10832114</v>
      </c>
      <c r="L48" s="254" t="e">
        <f>SUM(L44:L46)</f>
        <v>#REF!</v>
      </c>
      <c r="M48" s="197">
        <f>SUM(M45:M46)</f>
        <v>52677</v>
      </c>
      <c r="N48" s="171"/>
      <c r="O48" s="190">
        <f>M48+N48</f>
        <v>52677</v>
      </c>
      <c r="Q48" s="244">
        <f>SUM(Q44:Q46)</f>
        <v>301272</v>
      </c>
      <c r="S48" s="187">
        <f>SUM(S45:S46)</f>
        <v>133469</v>
      </c>
      <c r="U48" s="204"/>
    </row>
    <row r="49" spans="1:19" ht="15.75">
      <c r="A49" s="134"/>
      <c r="I49" s="30"/>
      <c r="J49" s="198"/>
      <c r="L49" s="280"/>
      <c r="M49" s="171"/>
      <c r="N49" s="171"/>
      <c r="O49" s="179"/>
      <c r="Q49" s="243"/>
      <c r="S49" s="199"/>
    </row>
    <row r="50" spans="1:19" ht="15.75">
      <c r="A50" s="26" t="s">
        <v>134</v>
      </c>
      <c r="J50" s="198"/>
      <c r="M50" s="178"/>
      <c r="N50" s="171"/>
      <c r="O50" s="179"/>
      <c r="S50" s="199"/>
    </row>
    <row r="51" spans="1:19" ht="15.75">
      <c r="A51" s="134" t="s">
        <v>135</v>
      </c>
      <c r="H51" s="249">
        <f>'[5]CF'!$B$52</f>
        <v>-26346</v>
      </c>
      <c r="J51" s="198">
        <v>-548065</v>
      </c>
      <c r="L51" s="252">
        <f>H51+O51</f>
        <v>-30953</v>
      </c>
      <c r="M51" s="178">
        <f>'[6]CF Mar 11'!$B$36</f>
        <v>-4607</v>
      </c>
      <c r="N51" s="171"/>
      <c r="O51" s="179">
        <f>M51+N51</f>
        <v>-4607</v>
      </c>
      <c r="Q51" s="243">
        <v>-1126401</v>
      </c>
      <c r="S51" s="171">
        <f>'[4]CF Dec 09'!$B$36</f>
        <v>-23084</v>
      </c>
    </row>
    <row r="52" spans="1:19" ht="15.75">
      <c r="A52" s="166" t="s">
        <v>136</v>
      </c>
      <c r="H52" s="249">
        <f>'[5]CF'!$B$60</f>
        <v>33165</v>
      </c>
      <c r="I52" s="30"/>
      <c r="J52" s="198">
        <v>47739</v>
      </c>
      <c r="L52" s="252">
        <f>H52+O52</f>
        <v>33165</v>
      </c>
      <c r="M52" s="178">
        <f>'[6]CF Mar 11'!$B$38</f>
        <v>0</v>
      </c>
      <c r="N52" s="171"/>
      <c r="O52" s="179">
        <f>M52+N52</f>
        <v>0</v>
      </c>
      <c r="Q52" s="243">
        <v>3</v>
      </c>
      <c r="S52" s="171">
        <f>'[4]CF Dec 09'!$B$38</f>
        <v>1087</v>
      </c>
    </row>
    <row r="53" spans="1:19" ht="15.75">
      <c r="A53" s="1" t="s">
        <v>137</v>
      </c>
      <c r="H53" s="249">
        <f>'[5]CF'!$B$53</f>
        <v>50604</v>
      </c>
      <c r="J53" s="198">
        <v>21500</v>
      </c>
      <c r="M53" s="178">
        <v>0</v>
      </c>
      <c r="N53" s="171"/>
      <c r="O53" s="179">
        <f>M53+N53</f>
        <v>0</v>
      </c>
      <c r="Q53" s="243">
        <v>0</v>
      </c>
      <c r="S53" s="171">
        <f>'[4]CF Dec 09'!$B$37</f>
        <v>93000</v>
      </c>
    </row>
    <row r="54" spans="1:19" ht="15.75">
      <c r="A54" s="1" t="s">
        <v>138</v>
      </c>
      <c r="H54" s="249">
        <f>'[5]CF'!$B$62</f>
        <v>6376278</v>
      </c>
      <c r="J54" s="198">
        <v>0</v>
      </c>
      <c r="L54" s="281"/>
      <c r="M54" s="178">
        <v>0</v>
      </c>
      <c r="N54" s="171"/>
      <c r="O54" s="179">
        <f>M54+N54</f>
        <v>0</v>
      </c>
      <c r="Q54" s="244">
        <v>0</v>
      </c>
      <c r="S54" s="171">
        <v>0</v>
      </c>
    </row>
    <row r="55" spans="1:19" ht="15.75">
      <c r="A55" s="166"/>
      <c r="H55" s="270"/>
      <c r="I55" s="30"/>
      <c r="J55" s="205"/>
      <c r="M55" s="206"/>
      <c r="N55" s="171"/>
      <c r="O55" s="202"/>
      <c r="S55" s="207"/>
    </row>
    <row r="56" spans="1:19" ht="15.75">
      <c r="A56" s="27" t="s">
        <v>139</v>
      </c>
      <c r="H56" s="269">
        <f>SUM(H51:H54)</f>
        <v>6433701</v>
      </c>
      <c r="I56" s="30"/>
      <c r="J56" s="196">
        <f>SUM(J51:J54)</f>
        <v>-478826</v>
      </c>
      <c r="L56" s="253">
        <f>SUM(L51:L54)</f>
        <v>2212</v>
      </c>
      <c r="M56" s="197">
        <f>SUM(M51:M54)</f>
        <v>-4607</v>
      </c>
      <c r="N56" s="171"/>
      <c r="O56" s="190">
        <f>SUM(O51:O54)</f>
        <v>-4607</v>
      </c>
      <c r="Q56" s="244">
        <f>SUM(Q51:Q55)</f>
        <v>-1126398</v>
      </c>
      <c r="S56" s="187">
        <f>SUM(S51:S54)</f>
        <v>71003</v>
      </c>
    </row>
    <row r="57" spans="9:19" ht="15.75">
      <c r="I57" s="30"/>
      <c r="M57" s="183"/>
      <c r="N57" s="34"/>
      <c r="O57" s="179"/>
      <c r="Q57" s="243"/>
      <c r="S57" s="23"/>
    </row>
    <row r="58" spans="1:19" ht="15.75">
      <c r="A58" s="26" t="s">
        <v>140</v>
      </c>
      <c r="I58" s="30"/>
      <c r="J58" s="198"/>
      <c r="M58" s="178"/>
      <c r="N58" s="171"/>
      <c r="O58" s="179"/>
      <c r="S58" s="199"/>
    </row>
    <row r="59" spans="1:19" ht="15.75">
      <c r="A59" s="166" t="s">
        <v>141</v>
      </c>
      <c r="H59" s="249">
        <f>'[5]CF'!$B$67-M59</f>
        <v>-1122504</v>
      </c>
      <c r="I59" s="30"/>
      <c r="J59" s="198">
        <v>-673032</v>
      </c>
      <c r="L59" s="252">
        <f>H59+O59</f>
        <v>-1136739</v>
      </c>
      <c r="M59" s="178">
        <f>'[6]CF Mar 11'!$B$43</f>
        <v>-14235</v>
      </c>
      <c r="N59" s="171"/>
      <c r="O59" s="179">
        <f>M59+N59</f>
        <v>-14235</v>
      </c>
      <c r="Q59" s="243">
        <v>-54170</v>
      </c>
      <c r="S59" s="171">
        <f>'[4]CF Dec 09'!$B$43</f>
        <v>-58342</v>
      </c>
    </row>
    <row r="60" spans="1:19" ht="15.75">
      <c r="A60" s="166" t="s">
        <v>142</v>
      </c>
      <c r="H60" s="249">
        <f>'[5]CF'!$B$68</f>
        <v>-620067</v>
      </c>
      <c r="I60" s="30"/>
      <c r="J60" s="198">
        <v>-573850</v>
      </c>
      <c r="L60" s="252">
        <f>H60+O60</f>
        <v>-636684</v>
      </c>
      <c r="M60" s="178">
        <f>'[6]CF Mar 11'!$B$44</f>
        <v>-16617</v>
      </c>
      <c r="N60" s="171"/>
      <c r="O60" s="179">
        <f>M60+N60</f>
        <v>-16617</v>
      </c>
      <c r="Q60" s="243">
        <v>-42538</v>
      </c>
      <c r="S60" s="171">
        <f>'[4]CF Dec 09'!$B$44</f>
        <v>-28638</v>
      </c>
    </row>
    <row r="61" spans="1:19" ht="15.75">
      <c r="A61" s="166" t="s">
        <v>143</v>
      </c>
      <c r="H61" s="249">
        <f>'[5]CF'!$B$70</f>
        <v>-7500000</v>
      </c>
      <c r="I61" s="30"/>
      <c r="J61" s="198">
        <v>0</v>
      </c>
      <c r="L61" s="252">
        <f>H61+O61</f>
        <v>-7500000</v>
      </c>
      <c r="M61" s="178">
        <v>0</v>
      </c>
      <c r="N61" s="171"/>
      <c r="O61" s="179">
        <f>M61+N61</f>
        <v>0</v>
      </c>
      <c r="Q61" s="243">
        <v>0</v>
      </c>
      <c r="S61" s="171">
        <v>0</v>
      </c>
    </row>
    <row r="62" spans="1:19" ht="15.75">
      <c r="A62" s="166" t="s">
        <v>144</v>
      </c>
      <c r="H62" s="249">
        <f>'[5]CF'!$B$71</f>
        <v>-31250</v>
      </c>
      <c r="I62" s="30"/>
      <c r="J62" s="198">
        <v>-66250</v>
      </c>
      <c r="L62" s="252">
        <f>H62+O62</f>
        <v>-31250</v>
      </c>
      <c r="M62" s="178">
        <v>0</v>
      </c>
      <c r="N62" s="171"/>
      <c r="O62" s="179">
        <f>M62+N62</f>
        <v>0</v>
      </c>
      <c r="Q62" s="243">
        <v>0</v>
      </c>
      <c r="S62" s="171">
        <v>0</v>
      </c>
    </row>
    <row r="63" spans="1:19" ht="15.75">
      <c r="A63" s="166" t="s">
        <v>145</v>
      </c>
      <c r="H63" s="219">
        <f>'[5]CF'!$B$69-M63</f>
        <v>-192240</v>
      </c>
      <c r="I63" s="30"/>
      <c r="J63" s="194">
        <v>145413</v>
      </c>
      <c r="L63" s="253">
        <f>H63+O63</f>
        <v>-232973</v>
      </c>
      <c r="M63" s="178">
        <f>'[6]CF Mar 11'!$B$45</f>
        <v>-40733</v>
      </c>
      <c r="N63" s="171"/>
      <c r="O63" s="179">
        <f>M63+N63</f>
        <v>-40733</v>
      </c>
      <c r="Q63" s="244">
        <v>761005</v>
      </c>
      <c r="S63" s="171">
        <f>'[4]CF Dec 09'!$B$45</f>
        <v>-139280</v>
      </c>
    </row>
    <row r="64" spans="1:19" ht="15.75">
      <c r="A64" s="166"/>
      <c r="H64" s="270"/>
      <c r="I64" s="30"/>
      <c r="J64" s="205"/>
      <c r="M64" s="206"/>
      <c r="N64" s="171"/>
      <c r="O64" s="202"/>
      <c r="Q64" s="243"/>
      <c r="S64" s="207"/>
    </row>
    <row r="65" spans="1:19" ht="15.75">
      <c r="A65" s="166" t="s">
        <v>146</v>
      </c>
      <c r="H65" s="269">
        <f>SUM(H59:H64)</f>
        <v>-9466061</v>
      </c>
      <c r="I65" s="30"/>
      <c r="J65" s="196">
        <f>SUM(J59:J64)</f>
        <v>-1167719</v>
      </c>
      <c r="L65" s="253">
        <f>SUM(L59:L64)</f>
        <v>-9537646</v>
      </c>
      <c r="M65" s="197">
        <f>SUM(M59:M64)</f>
        <v>-71585</v>
      </c>
      <c r="N65" s="171"/>
      <c r="O65" s="190">
        <f>SUM(O59:O64)</f>
        <v>-71585</v>
      </c>
      <c r="Q65" s="244">
        <f>SUM(Q59:Q64)</f>
        <v>664297</v>
      </c>
      <c r="S65" s="187">
        <f>SUM(S59:S64)</f>
        <v>-226260</v>
      </c>
    </row>
    <row r="66" spans="9:19" ht="15.75">
      <c r="I66" s="30"/>
      <c r="J66" s="198"/>
      <c r="M66" s="178"/>
      <c r="N66" s="171"/>
      <c r="O66" s="179"/>
      <c r="S66" s="199"/>
    </row>
    <row r="67" spans="1:19" ht="15.75">
      <c r="A67" s="26" t="s">
        <v>147</v>
      </c>
      <c r="H67" s="267" t="e">
        <f>H65+H56+H48</f>
        <v>#REF!</v>
      </c>
      <c r="J67" s="198">
        <f>J65+J56+J48</f>
        <v>9185569</v>
      </c>
      <c r="L67" s="255" t="e">
        <f>L48+L56+L65</f>
        <v>#REF!</v>
      </c>
      <c r="M67" s="178">
        <f>M65+M56+M48</f>
        <v>-23515</v>
      </c>
      <c r="N67" s="171"/>
      <c r="O67" s="179">
        <f>M67+N67</f>
        <v>-23515</v>
      </c>
      <c r="Q67" s="243">
        <f>Q48+Q56+Q65</f>
        <v>-160829</v>
      </c>
      <c r="S67" s="199">
        <f>S65+S56+S48</f>
        <v>-21788</v>
      </c>
    </row>
    <row r="68" spans="8:19" ht="15.75">
      <c r="H68" s="271"/>
      <c r="J68" s="198"/>
      <c r="M68" s="178"/>
      <c r="N68" s="171"/>
      <c r="O68" s="179"/>
      <c r="Q68" s="243"/>
      <c r="S68" s="199"/>
    </row>
    <row r="69" spans="1:19" ht="15.75">
      <c r="A69" s="26" t="s">
        <v>148</v>
      </c>
      <c r="H69" s="198">
        <f>+M67</f>
        <v>-23515</v>
      </c>
      <c r="J69" s="198">
        <v>0</v>
      </c>
      <c r="L69" s="289">
        <v>0</v>
      </c>
      <c r="M69" s="178">
        <v>0</v>
      </c>
      <c r="N69" s="171"/>
      <c r="O69" s="179">
        <f>M69+N69</f>
        <v>0</v>
      </c>
      <c r="Q69" s="243">
        <v>0</v>
      </c>
      <c r="S69" s="199">
        <v>0</v>
      </c>
    </row>
    <row r="70" spans="8:19" ht="15.75">
      <c r="H70" s="271"/>
      <c r="J70" s="198"/>
      <c r="M70" s="178"/>
      <c r="N70" s="171"/>
      <c r="O70" s="179"/>
      <c r="S70" s="199"/>
    </row>
    <row r="71" spans="1:19" ht="15.75">
      <c r="A71" s="26" t="s">
        <v>149</v>
      </c>
      <c r="H71" s="272">
        <f>'[5]CF'!$B$76</f>
        <v>7986117</v>
      </c>
      <c r="J71" s="196">
        <v>9200762</v>
      </c>
      <c r="L71" s="256">
        <f>H71</f>
        <v>7986117</v>
      </c>
      <c r="M71" s="197">
        <f>'[6]CF Mar 11'!$B$51</f>
        <v>208233</v>
      </c>
      <c r="N71" s="171"/>
      <c r="O71" s="190">
        <f>'[6]CF Mar 11'!$B$51</f>
        <v>208233</v>
      </c>
      <c r="Q71" s="244">
        <v>808108</v>
      </c>
      <c r="S71" s="187">
        <f>'[4]CF Dec 09'!$B$51</f>
        <v>829896</v>
      </c>
    </row>
    <row r="72" spans="10:19" ht="15.75">
      <c r="J72" s="198"/>
      <c r="M72" s="178"/>
      <c r="N72" s="171"/>
      <c r="O72" s="179"/>
      <c r="Q72" s="243"/>
      <c r="S72" s="199"/>
    </row>
    <row r="73" spans="1:19" ht="16.5" thickBot="1">
      <c r="A73" s="26" t="s">
        <v>150</v>
      </c>
      <c r="H73" s="273" t="e">
        <f>H67+H71+H69</f>
        <v>#REF!</v>
      </c>
      <c r="J73" s="208">
        <f>J67+J71+J69</f>
        <v>18386331</v>
      </c>
      <c r="L73" s="282" t="e">
        <f>L67+L69+L71</f>
        <v>#REF!</v>
      </c>
      <c r="M73" s="209">
        <f>M67+M71</f>
        <v>184718</v>
      </c>
      <c r="N73" s="171"/>
      <c r="O73" s="210">
        <f>O67+O71</f>
        <v>184718</v>
      </c>
      <c r="Q73" s="246">
        <f>SUM(Q66:Q71)</f>
        <v>647279</v>
      </c>
      <c r="S73" s="211">
        <f>S67+S71</f>
        <v>808108</v>
      </c>
    </row>
    <row r="74" spans="1:19" ht="16.5" thickTop="1">
      <c r="A74" s="184"/>
      <c r="M74" s="183"/>
      <c r="N74" s="171"/>
      <c r="O74" s="212"/>
      <c r="S74" s="23"/>
    </row>
    <row r="75" spans="1:19" ht="15.75">
      <c r="A75" s="26" t="s">
        <v>151</v>
      </c>
      <c r="F75" s="1"/>
      <c r="G75" s="8"/>
      <c r="H75" s="248"/>
      <c r="J75" s="171"/>
      <c r="M75" s="178"/>
      <c r="N75" s="171"/>
      <c r="O75" s="179"/>
      <c r="S75" s="171"/>
    </row>
    <row r="76" spans="1:19" ht="15.75">
      <c r="A76" s="12" t="s">
        <v>41</v>
      </c>
      <c r="F76" s="1"/>
      <c r="G76" s="8"/>
      <c r="H76" s="248">
        <f>'[5]CF'!$B$84</f>
        <v>4633124</v>
      </c>
      <c r="J76" s="171">
        <v>3680472</v>
      </c>
      <c r="L76" s="252">
        <f>H76</f>
        <v>4633124</v>
      </c>
      <c r="M76" s="178">
        <f>'[6]CF Mar 11'!$B$58</f>
        <v>158485</v>
      </c>
      <c r="N76" s="171"/>
      <c r="O76" s="179"/>
      <c r="S76" s="171">
        <f>'[4]CF Dec 09'!$B$58</f>
        <v>782813</v>
      </c>
    </row>
    <row r="77" spans="1:19" ht="15.75">
      <c r="A77" s="12" t="s">
        <v>152</v>
      </c>
      <c r="F77" s="1"/>
      <c r="G77" s="8"/>
      <c r="H77" s="248">
        <f>'[5]CF'!$B$83</f>
        <v>206137</v>
      </c>
      <c r="J77" s="171">
        <v>202522</v>
      </c>
      <c r="L77" s="252">
        <f>H77</f>
        <v>206137</v>
      </c>
      <c r="M77" s="178">
        <v>0</v>
      </c>
      <c r="N77" s="171"/>
      <c r="O77" s="179"/>
      <c r="S77" s="171">
        <v>0</v>
      </c>
    </row>
    <row r="78" spans="1:19" ht="15.75">
      <c r="A78" s="12" t="s">
        <v>42</v>
      </c>
      <c r="F78" s="1"/>
      <c r="G78" s="8"/>
      <c r="H78" s="248">
        <f>'[5]CF'!$B$82</f>
        <v>2946571</v>
      </c>
      <c r="J78" s="171">
        <v>3007170</v>
      </c>
      <c r="L78" s="252">
        <f>H78</f>
        <v>2946571</v>
      </c>
      <c r="M78" s="178">
        <f>'[6]CF Mar 11'!$B$57</f>
        <v>26233</v>
      </c>
      <c r="N78" s="171"/>
      <c r="O78" s="179"/>
      <c r="S78" s="171">
        <f>'[4]CF Dec 09'!$B$57</f>
        <v>25295</v>
      </c>
    </row>
    <row r="79" spans="1:19" ht="15.75">
      <c r="A79" s="1" t="s">
        <v>153</v>
      </c>
      <c r="F79" s="1"/>
      <c r="G79" s="8"/>
      <c r="H79" s="262">
        <f>'[5]CF'!$B$85</f>
        <v>-18329</v>
      </c>
      <c r="J79" s="187">
        <v>-129858</v>
      </c>
      <c r="L79" s="253">
        <f>H79</f>
        <v>-18329</v>
      </c>
      <c r="M79" s="178">
        <v>0</v>
      </c>
      <c r="N79" s="171"/>
      <c r="O79" s="179"/>
      <c r="S79" s="171">
        <v>0</v>
      </c>
    </row>
    <row r="80" spans="6:19" ht="15.75">
      <c r="F80" s="1"/>
      <c r="G80" s="8"/>
      <c r="H80" s="274">
        <f>SUM(H76:H79)</f>
        <v>7767503</v>
      </c>
      <c r="J80" s="171">
        <f>SUM(J76:J79)</f>
        <v>6760306</v>
      </c>
      <c r="L80" s="252">
        <f>SUM(L76:L79)</f>
        <v>7767503</v>
      </c>
      <c r="M80" s="206">
        <f>SUM(M76:M79)</f>
        <v>184718</v>
      </c>
      <c r="N80" s="171"/>
      <c r="O80" s="179"/>
      <c r="S80" s="207">
        <f>SUM(S76:S79)</f>
        <v>808108</v>
      </c>
    </row>
    <row r="81" spans="1:19" ht="15.75">
      <c r="A81" s="1" t="s">
        <v>154</v>
      </c>
      <c r="F81" s="1"/>
      <c r="G81" s="8"/>
      <c r="H81" s="171"/>
      <c r="J81" s="171">
        <v>0</v>
      </c>
      <c r="L81" s="252">
        <f>H81</f>
        <v>0</v>
      </c>
      <c r="M81" s="178">
        <v>0</v>
      </c>
      <c r="N81" s="171"/>
      <c r="O81" s="179"/>
      <c r="S81" s="171">
        <v>0</v>
      </c>
    </row>
    <row r="82" spans="1:19" ht="15.75">
      <c r="A82" s="1" t="s">
        <v>155</v>
      </c>
      <c r="F82" s="1"/>
      <c r="G82" s="8"/>
      <c r="H82" s="262">
        <f>'[5]CF'!$B$88</f>
        <v>-812441</v>
      </c>
      <c r="I82" s="30"/>
      <c r="J82" s="187">
        <v>-792625</v>
      </c>
      <c r="L82" s="253">
        <f>H82</f>
        <v>-812441</v>
      </c>
      <c r="M82" s="197">
        <v>0</v>
      </c>
      <c r="N82" s="171"/>
      <c r="O82" s="179"/>
      <c r="S82" s="187">
        <v>0</v>
      </c>
    </row>
    <row r="83" spans="1:19" ht="16.5" thickBot="1">
      <c r="A83" s="26"/>
      <c r="F83" s="1"/>
      <c r="G83" s="8"/>
      <c r="H83" s="275">
        <f>SUM(H80:H82)</f>
        <v>6955062</v>
      </c>
      <c r="I83" s="171"/>
      <c r="J83" s="211">
        <f>SUM(J80:J82)</f>
        <v>5967681</v>
      </c>
      <c r="L83" s="283">
        <f>SUM(L80:L82)</f>
        <v>6955062</v>
      </c>
      <c r="M83" s="209">
        <f>SUM(M80:M82)</f>
        <v>184718</v>
      </c>
      <c r="N83" s="171"/>
      <c r="O83" s="179"/>
      <c r="S83" s="211">
        <f>SUM(S80:S82)</f>
        <v>808108</v>
      </c>
    </row>
    <row r="84" spans="1:19" ht="16.5" thickTop="1">
      <c r="A84" s="26"/>
      <c r="F84" s="1"/>
      <c r="G84" s="8"/>
      <c r="H84" s="248"/>
      <c r="I84" s="171"/>
      <c r="J84" s="171">
        <f>J73-J83</f>
        <v>12418650</v>
      </c>
      <c r="L84" s="255" t="e">
        <f>L73-L83</f>
        <v>#REF!</v>
      </c>
      <c r="M84" s="178">
        <f>M73-M83</f>
        <v>0</v>
      </c>
      <c r="N84" s="171"/>
      <c r="O84" s="179"/>
      <c r="S84" s="171">
        <f>S73-S83</f>
        <v>0</v>
      </c>
    </row>
    <row r="85" spans="1:19" ht="15.75" customHeight="1">
      <c r="A85" s="348" t="s">
        <v>169</v>
      </c>
      <c r="B85" s="349"/>
      <c r="C85" s="349"/>
      <c r="D85" s="349"/>
      <c r="E85" s="349"/>
      <c r="F85" s="349"/>
      <c r="G85" s="349"/>
      <c r="H85" s="349"/>
      <c r="I85" s="349"/>
      <c r="J85" s="349"/>
      <c r="M85" s="213"/>
      <c r="N85" s="214"/>
      <c r="O85" s="215"/>
      <c r="S85" s="28"/>
    </row>
    <row r="86" spans="1:19" ht="15.75">
      <c r="A86" s="349"/>
      <c r="B86" s="349"/>
      <c r="C86" s="349"/>
      <c r="D86" s="349"/>
      <c r="E86" s="349"/>
      <c r="F86" s="349"/>
      <c r="G86" s="349"/>
      <c r="H86" s="349"/>
      <c r="I86" s="349"/>
      <c r="J86" s="349"/>
      <c r="M86" s="28"/>
      <c r="N86" s="28"/>
      <c r="O86" s="28"/>
      <c r="S86" s="28"/>
    </row>
    <row r="87" spans="1:19" ht="15.75">
      <c r="A87" s="349"/>
      <c r="B87" s="349"/>
      <c r="C87" s="349"/>
      <c r="D87" s="349"/>
      <c r="E87" s="349"/>
      <c r="F87" s="349"/>
      <c r="G87" s="349"/>
      <c r="H87" s="349"/>
      <c r="I87" s="349"/>
      <c r="J87" s="349"/>
      <c r="M87" s="28"/>
      <c r="N87" s="28"/>
      <c r="O87" s="28"/>
      <c r="S87" s="28"/>
    </row>
    <row r="88" spans="1:19" ht="15.75">
      <c r="A88" s="191"/>
      <c r="B88" s="191"/>
      <c r="C88" s="191"/>
      <c r="D88" s="191"/>
      <c r="E88" s="191"/>
      <c r="F88" s="191"/>
      <c r="G88" s="191"/>
      <c r="H88" s="258"/>
      <c r="I88" s="30"/>
      <c r="J88" s="64"/>
      <c r="M88" s="64"/>
      <c r="N88" s="64"/>
      <c r="O88" s="64"/>
      <c r="S88" s="64"/>
    </row>
    <row r="89" spans="1:19" ht="15.75" customHeight="1">
      <c r="A89" s="347" t="s">
        <v>161</v>
      </c>
      <c r="B89" s="347"/>
      <c r="C89" s="347"/>
      <c r="D89" s="347"/>
      <c r="E89" s="347"/>
      <c r="F89" s="347"/>
      <c r="G89" s="347"/>
      <c r="H89" s="347"/>
      <c r="I89" s="347"/>
      <c r="J89" s="347"/>
      <c r="K89" s="195"/>
      <c r="L89" s="284"/>
      <c r="M89" s="28"/>
      <c r="N89" s="28"/>
      <c r="O89" s="28"/>
      <c r="P89" s="195"/>
      <c r="Q89" s="195"/>
      <c r="R89" s="195"/>
      <c r="S89" s="28"/>
    </row>
    <row r="90" spans="1:19" ht="15.75">
      <c r="A90" s="347"/>
      <c r="B90" s="347"/>
      <c r="C90" s="347"/>
      <c r="D90" s="347"/>
      <c r="E90" s="347"/>
      <c r="F90" s="347"/>
      <c r="G90" s="347"/>
      <c r="H90" s="347"/>
      <c r="I90" s="347"/>
      <c r="J90" s="347"/>
      <c r="K90" s="195"/>
      <c r="L90" s="284"/>
      <c r="M90" s="195"/>
      <c r="N90" s="195"/>
      <c r="O90" s="195"/>
      <c r="P90" s="195"/>
      <c r="Q90" s="195"/>
      <c r="R90" s="195"/>
      <c r="S90" s="195"/>
    </row>
    <row r="91" spans="10:19" ht="15.75">
      <c r="J91" s="198"/>
      <c r="M91" s="198"/>
      <c r="N91" s="198"/>
      <c r="O91" s="198"/>
      <c r="S91" s="198"/>
    </row>
    <row r="92" spans="10:19" ht="15.75">
      <c r="J92" s="198"/>
      <c r="M92" s="198"/>
      <c r="N92" s="198"/>
      <c r="O92" s="198"/>
      <c r="S92" s="198"/>
    </row>
    <row r="93" spans="1:19" ht="15.75" customHeight="1">
      <c r="A93" s="348" t="s">
        <v>168</v>
      </c>
      <c r="B93" s="349"/>
      <c r="C93" s="349"/>
      <c r="D93" s="349"/>
      <c r="E93" s="349"/>
      <c r="F93" s="349"/>
      <c r="G93" s="349"/>
      <c r="H93" s="349"/>
      <c r="I93" s="349"/>
      <c r="J93" s="349"/>
      <c r="M93" s="198"/>
      <c r="N93" s="198"/>
      <c r="O93" s="198"/>
      <c r="S93" s="198"/>
    </row>
    <row r="94" spans="1:19" ht="15.75">
      <c r="A94" s="349"/>
      <c r="B94" s="349"/>
      <c r="C94" s="349"/>
      <c r="D94" s="349"/>
      <c r="E94" s="349"/>
      <c r="F94" s="349"/>
      <c r="G94" s="349"/>
      <c r="H94" s="349"/>
      <c r="I94" s="349"/>
      <c r="J94" s="349"/>
      <c r="M94" s="198"/>
      <c r="N94" s="198"/>
      <c r="O94" s="198"/>
      <c r="S94" s="198"/>
    </row>
    <row r="95" spans="1:19" ht="15.75">
      <c r="A95" s="349"/>
      <c r="B95" s="349"/>
      <c r="C95" s="349"/>
      <c r="D95" s="349"/>
      <c r="E95" s="349"/>
      <c r="F95" s="349"/>
      <c r="G95" s="349"/>
      <c r="H95" s="349"/>
      <c r="I95" s="349"/>
      <c r="J95" s="349"/>
      <c r="M95" s="198"/>
      <c r="N95" s="198"/>
      <c r="O95" s="198"/>
      <c r="S95" s="198"/>
    </row>
    <row r="96" spans="10:19" ht="15.75">
      <c r="J96" s="198"/>
      <c r="M96" s="198"/>
      <c r="N96" s="198"/>
      <c r="O96" s="198"/>
      <c r="S96" s="198"/>
    </row>
    <row r="97" spans="10:19" ht="15.75">
      <c r="J97" s="198"/>
      <c r="M97" s="198"/>
      <c r="N97" s="198"/>
      <c r="O97" s="198"/>
      <c r="S97" s="198"/>
    </row>
    <row r="98" spans="10:19" ht="15.75">
      <c r="J98" s="198"/>
      <c r="M98" s="198"/>
      <c r="N98" s="198"/>
      <c r="O98" s="198"/>
      <c r="S98" s="198"/>
    </row>
    <row r="99" spans="10:19" ht="15.75">
      <c r="J99" s="198"/>
      <c r="M99" s="198"/>
      <c r="N99" s="198"/>
      <c r="O99" s="198"/>
      <c r="S99" s="198"/>
    </row>
    <row r="100" spans="10:19" ht="15.75">
      <c r="J100" s="198"/>
      <c r="M100" s="198"/>
      <c r="N100" s="198"/>
      <c r="O100" s="198"/>
      <c r="S100" s="198"/>
    </row>
    <row r="101" spans="10:19" ht="15.75">
      <c r="J101" s="198"/>
      <c r="M101" s="198"/>
      <c r="N101" s="198"/>
      <c r="O101" s="198"/>
      <c r="S101" s="198"/>
    </row>
    <row r="102" spans="10:19" ht="15.75">
      <c r="J102" s="198"/>
      <c r="M102" s="198"/>
      <c r="N102" s="198"/>
      <c r="O102" s="198"/>
      <c r="S102" s="198"/>
    </row>
    <row r="103" spans="10:19" ht="15.75">
      <c r="J103" s="198"/>
      <c r="M103" s="198"/>
      <c r="N103" s="198"/>
      <c r="O103" s="198"/>
      <c r="S103" s="198"/>
    </row>
    <row r="104" spans="10:19" ht="15.75">
      <c r="J104" s="198"/>
      <c r="M104" s="198"/>
      <c r="N104" s="198"/>
      <c r="O104" s="198"/>
      <c r="S104" s="198"/>
    </row>
    <row r="105" spans="10:19" ht="15.75">
      <c r="J105" s="198"/>
      <c r="M105" s="198"/>
      <c r="N105" s="198"/>
      <c r="O105" s="198"/>
      <c r="S105" s="198"/>
    </row>
    <row r="106" spans="10:19" ht="15.75">
      <c r="J106" s="198"/>
      <c r="M106" s="198"/>
      <c r="N106" s="198"/>
      <c r="O106" s="198"/>
      <c r="S106" s="198"/>
    </row>
    <row r="107" spans="10:19" ht="15.75">
      <c r="J107" s="198"/>
      <c r="M107" s="198"/>
      <c r="N107" s="198"/>
      <c r="O107" s="198"/>
      <c r="S107" s="198"/>
    </row>
    <row r="108" spans="10:19" ht="15.75">
      <c r="J108" s="198"/>
      <c r="M108" s="198"/>
      <c r="N108" s="198"/>
      <c r="O108" s="198"/>
      <c r="S108" s="198"/>
    </row>
    <row r="109" spans="10:19" ht="15.75">
      <c r="J109" s="198"/>
      <c r="M109" s="198"/>
      <c r="N109" s="198"/>
      <c r="O109" s="198"/>
      <c r="S109" s="198"/>
    </row>
    <row r="110" spans="10:19" ht="15.75">
      <c r="J110" s="216"/>
      <c r="M110" s="216"/>
      <c r="N110" s="216"/>
      <c r="O110" s="216"/>
      <c r="S110" s="216"/>
    </row>
    <row r="111" spans="10:19" ht="15.75">
      <c r="J111" s="216"/>
      <c r="M111" s="216"/>
      <c r="N111" s="216"/>
      <c r="O111" s="216"/>
      <c r="S111" s="216"/>
    </row>
    <row r="112" spans="10:19" ht="15.75">
      <c r="J112" s="216"/>
      <c r="M112" s="216"/>
      <c r="N112" s="216"/>
      <c r="O112" s="216"/>
      <c r="S112" s="216"/>
    </row>
    <row r="113" spans="10:19" ht="15.75">
      <c r="J113" s="216"/>
      <c r="M113" s="216"/>
      <c r="N113" s="216"/>
      <c r="O113" s="216"/>
      <c r="S113" s="216"/>
    </row>
    <row r="114" spans="10:19" ht="15.75">
      <c r="J114" s="216"/>
      <c r="M114" s="216"/>
      <c r="N114" s="216"/>
      <c r="O114" s="216"/>
      <c r="S114" s="216"/>
    </row>
    <row r="115" spans="10:19" ht="15.75">
      <c r="J115" s="216"/>
      <c r="M115" s="216"/>
      <c r="N115" s="216"/>
      <c r="O115" s="216"/>
      <c r="S115" s="216"/>
    </row>
    <row r="116" spans="10:19" ht="15.75">
      <c r="J116" s="216"/>
      <c r="M116" s="216"/>
      <c r="N116" s="216"/>
      <c r="O116" s="216"/>
      <c r="S116" s="216"/>
    </row>
    <row r="117" spans="10:19" ht="15.75">
      <c r="J117" s="216"/>
      <c r="M117" s="216"/>
      <c r="N117" s="216"/>
      <c r="O117" s="216"/>
      <c r="S117" s="216"/>
    </row>
    <row r="118" spans="10:19" ht="15.75">
      <c r="J118" s="216"/>
      <c r="M118" s="216"/>
      <c r="N118" s="216"/>
      <c r="O118" s="216"/>
      <c r="S118" s="216"/>
    </row>
    <row r="119" spans="10:19" ht="15.75">
      <c r="J119" s="216"/>
      <c r="M119" s="216"/>
      <c r="N119" s="216"/>
      <c r="O119" s="216"/>
      <c r="S119" s="216"/>
    </row>
    <row r="120" spans="10:19" ht="15.75">
      <c r="J120" s="216"/>
      <c r="M120" s="216"/>
      <c r="N120" s="216"/>
      <c r="O120" s="216"/>
      <c r="S120" s="216"/>
    </row>
    <row r="121" spans="10:19" ht="15.75">
      <c r="J121" s="216"/>
      <c r="M121" s="216"/>
      <c r="N121" s="216"/>
      <c r="O121" s="216"/>
      <c r="S121" s="216"/>
    </row>
    <row r="122" spans="10:19" ht="15.75">
      <c r="J122" s="216"/>
      <c r="M122" s="216"/>
      <c r="N122" s="216"/>
      <c r="O122" s="216"/>
      <c r="S122" s="216"/>
    </row>
    <row r="123" spans="10:19" ht="15.75">
      <c r="J123" s="216"/>
      <c r="M123" s="216"/>
      <c r="N123" s="216"/>
      <c r="O123" s="216"/>
      <c r="S123" s="216"/>
    </row>
    <row r="124" spans="10:19" ht="15.75">
      <c r="J124" s="217"/>
      <c r="M124" s="217"/>
      <c r="N124" s="217"/>
      <c r="O124" s="217"/>
      <c r="S124" s="217"/>
    </row>
    <row r="125" spans="10:19" ht="15.75">
      <c r="J125" s="217"/>
      <c r="M125" s="217"/>
      <c r="N125" s="217"/>
      <c r="O125" s="217"/>
      <c r="S125" s="217"/>
    </row>
    <row r="126" spans="10:19" ht="15.75">
      <c r="J126" s="217"/>
      <c r="M126" s="217"/>
      <c r="N126" s="217"/>
      <c r="O126" s="217"/>
      <c r="S126" s="217"/>
    </row>
    <row r="127" spans="10:19" ht="15.75">
      <c r="J127" s="217"/>
      <c r="M127" s="217"/>
      <c r="N127" s="217"/>
      <c r="O127" s="217"/>
      <c r="S127" s="217"/>
    </row>
    <row r="128" spans="10:19" ht="15.75">
      <c r="J128" s="217"/>
      <c r="M128" s="217"/>
      <c r="N128" s="217"/>
      <c r="O128" s="217"/>
      <c r="S128" s="217"/>
    </row>
    <row r="129" spans="10:19" ht="15.75">
      <c r="J129" s="217"/>
      <c r="M129" s="217"/>
      <c r="N129" s="217"/>
      <c r="O129" s="217"/>
      <c r="S129" s="217"/>
    </row>
    <row r="130" spans="10:19" ht="15.75">
      <c r="J130" s="217"/>
      <c r="M130" s="217"/>
      <c r="N130" s="217"/>
      <c r="O130" s="217"/>
      <c r="S130" s="217"/>
    </row>
    <row r="131" spans="10:19" ht="15.75">
      <c r="J131" s="217"/>
      <c r="M131" s="217"/>
      <c r="N131" s="217"/>
      <c r="O131" s="217"/>
      <c r="S131" s="217"/>
    </row>
    <row r="132" spans="10:19" ht="15.75">
      <c r="J132" s="217"/>
      <c r="M132" s="217"/>
      <c r="N132" s="217"/>
      <c r="O132" s="217"/>
      <c r="S132" s="217"/>
    </row>
    <row r="133" spans="10:19" ht="15.75">
      <c r="J133" s="217"/>
      <c r="M133" s="217"/>
      <c r="N133" s="217"/>
      <c r="O133" s="217"/>
      <c r="S133" s="217"/>
    </row>
    <row r="134" spans="10:19" ht="15.75">
      <c r="J134" s="217"/>
      <c r="M134" s="217"/>
      <c r="N134" s="217"/>
      <c r="O134" s="217"/>
      <c r="S134" s="217"/>
    </row>
    <row r="135" spans="10:19" ht="15.75">
      <c r="J135" s="217"/>
      <c r="M135" s="217"/>
      <c r="N135" s="217"/>
      <c r="O135" s="217"/>
      <c r="S135" s="217"/>
    </row>
    <row r="136" spans="10:19" ht="15.75">
      <c r="J136" s="217"/>
      <c r="M136" s="217"/>
      <c r="N136" s="217"/>
      <c r="O136" s="217"/>
      <c r="S136" s="217"/>
    </row>
    <row r="137" spans="10:19" ht="15.75">
      <c r="J137" s="217"/>
      <c r="M137" s="217"/>
      <c r="N137" s="217"/>
      <c r="O137" s="217"/>
      <c r="S137" s="217"/>
    </row>
    <row r="138" spans="10:19" ht="15.75">
      <c r="J138" s="217"/>
      <c r="M138" s="217"/>
      <c r="N138" s="217"/>
      <c r="O138" s="217"/>
      <c r="S138" s="217"/>
    </row>
    <row r="139" spans="10:19" ht="15.75">
      <c r="J139" s="217"/>
      <c r="M139" s="217"/>
      <c r="N139" s="217"/>
      <c r="O139" s="217"/>
      <c r="S139" s="217"/>
    </row>
    <row r="140" spans="10:19" ht="15.75">
      <c r="J140" s="217"/>
      <c r="M140" s="217"/>
      <c r="N140" s="217"/>
      <c r="O140" s="217"/>
      <c r="S140" s="217"/>
    </row>
    <row r="141" spans="10:19" ht="15.75">
      <c r="J141" s="217"/>
      <c r="M141" s="217"/>
      <c r="N141" s="217"/>
      <c r="O141" s="217"/>
      <c r="S141" s="217"/>
    </row>
    <row r="142" spans="10:19" ht="15.75">
      <c r="J142" s="217"/>
      <c r="M142" s="217"/>
      <c r="N142" s="217"/>
      <c r="O142" s="217"/>
      <c r="S142" s="217"/>
    </row>
    <row r="143" spans="10:19" ht="15.75">
      <c r="J143" s="217"/>
      <c r="M143" s="217"/>
      <c r="N143" s="217"/>
      <c r="O143" s="217"/>
      <c r="S143" s="217"/>
    </row>
    <row r="144" spans="10:19" ht="15.75">
      <c r="J144" s="217"/>
      <c r="M144" s="217"/>
      <c r="N144" s="217"/>
      <c r="O144" s="217"/>
      <c r="S144" s="217"/>
    </row>
    <row r="145" spans="10:19" ht="15.75">
      <c r="J145" s="217"/>
      <c r="M145" s="217"/>
      <c r="N145" s="217"/>
      <c r="O145" s="217"/>
      <c r="S145" s="217"/>
    </row>
    <row r="146" spans="10:19" ht="15.75">
      <c r="J146" s="217"/>
      <c r="M146" s="217"/>
      <c r="N146" s="217"/>
      <c r="O146" s="217"/>
      <c r="S146" s="217"/>
    </row>
    <row r="147" spans="10:19" ht="15.75">
      <c r="J147" s="217"/>
      <c r="M147" s="217"/>
      <c r="N147" s="217"/>
      <c r="O147" s="217"/>
      <c r="S147" s="217"/>
    </row>
    <row r="148" spans="10:19" ht="15.75">
      <c r="J148" s="217"/>
      <c r="M148" s="217"/>
      <c r="N148" s="217"/>
      <c r="O148" s="217"/>
      <c r="S148" s="217"/>
    </row>
    <row r="149" spans="10:19" ht="15.75">
      <c r="J149" s="217"/>
      <c r="M149" s="217"/>
      <c r="N149" s="217"/>
      <c r="O149" s="217"/>
      <c r="S149" s="217"/>
    </row>
    <row r="150" spans="10:19" ht="15.75">
      <c r="J150" s="217"/>
      <c r="M150" s="217"/>
      <c r="N150" s="217"/>
      <c r="O150" s="217"/>
      <c r="S150" s="217"/>
    </row>
    <row r="151" spans="10:19" ht="15.75">
      <c r="J151" s="217"/>
      <c r="M151" s="217"/>
      <c r="N151" s="217"/>
      <c r="O151" s="217"/>
      <c r="S151" s="217"/>
    </row>
    <row r="152" spans="10:19" ht="15.75">
      <c r="J152" s="217"/>
      <c r="M152" s="217"/>
      <c r="N152" s="217"/>
      <c r="O152" s="217"/>
      <c r="S152" s="217"/>
    </row>
    <row r="153" spans="10:19" ht="15.75">
      <c r="J153" s="217"/>
      <c r="M153" s="217"/>
      <c r="N153" s="217"/>
      <c r="O153" s="217"/>
      <c r="S153" s="217"/>
    </row>
    <row r="154" spans="10:19" ht="15.75">
      <c r="J154" s="217"/>
      <c r="M154" s="217"/>
      <c r="N154" s="217"/>
      <c r="O154" s="217"/>
      <c r="S154" s="217"/>
    </row>
    <row r="155" spans="10:19" ht="15.75">
      <c r="J155" s="217"/>
      <c r="M155" s="217"/>
      <c r="N155" s="217"/>
      <c r="O155" s="217"/>
      <c r="S155" s="217"/>
    </row>
    <row r="156" spans="10:19" ht="15.75">
      <c r="J156" s="217"/>
      <c r="M156" s="217"/>
      <c r="N156" s="217"/>
      <c r="O156" s="217"/>
      <c r="S156" s="217"/>
    </row>
    <row r="157" spans="10:19" ht="15.75">
      <c r="J157" s="217"/>
      <c r="M157" s="217"/>
      <c r="N157" s="217"/>
      <c r="O157" s="217"/>
      <c r="S157" s="217"/>
    </row>
    <row r="158" spans="10:19" ht="15.75">
      <c r="J158" s="217"/>
      <c r="M158" s="217"/>
      <c r="N158" s="217"/>
      <c r="O158" s="217"/>
      <c r="S158" s="217"/>
    </row>
    <row r="159" spans="10:19" ht="15.75">
      <c r="J159" s="217"/>
      <c r="M159" s="217"/>
      <c r="N159" s="217"/>
      <c r="O159" s="217"/>
      <c r="S159" s="217"/>
    </row>
    <row r="160" spans="10:19" ht="15.75">
      <c r="J160" s="217"/>
      <c r="M160" s="217"/>
      <c r="N160" s="217"/>
      <c r="O160" s="217"/>
      <c r="S160" s="217"/>
    </row>
    <row r="161" spans="10:19" ht="15.75">
      <c r="J161" s="217"/>
      <c r="M161" s="217"/>
      <c r="N161" s="217"/>
      <c r="O161" s="217"/>
      <c r="S161" s="217"/>
    </row>
    <row r="162" spans="10:19" ht="15.75">
      <c r="J162" s="217"/>
      <c r="M162" s="217"/>
      <c r="N162" s="217"/>
      <c r="O162" s="217"/>
      <c r="S162" s="217"/>
    </row>
    <row r="163" spans="10:19" ht="15.75">
      <c r="J163" s="217"/>
      <c r="M163" s="217"/>
      <c r="N163" s="217"/>
      <c r="O163" s="217"/>
      <c r="S163" s="217"/>
    </row>
    <row r="164" spans="10:19" ht="15.75">
      <c r="J164" s="217"/>
      <c r="M164" s="217"/>
      <c r="N164" s="217"/>
      <c r="O164" s="217"/>
      <c r="S164" s="217"/>
    </row>
    <row r="165" spans="10:19" ht="15.75">
      <c r="J165" s="217"/>
      <c r="M165" s="217"/>
      <c r="N165" s="217"/>
      <c r="O165" s="217"/>
      <c r="S165" s="217"/>
    </row>
    <row r="166" spans="10:19" ht="15.75">
      <c r="J166" s="217"/>
      <c r="M166" s="217"/>
      <c r="N166" s="217"/>
      <c r="O166" s="217"/>
      <c r="S166" s="217"/>
    </row>
    <row r="167" spans="10:19" ht="15.75">
      <c r="J167" s="217"/>
      <c r="M167" s="217"/>
      <c r="N167" s="217"/>
      <c r="O167" s="217"/>
      <c r="S167" s="217"/>
    </row>
    <row r="168" spans="10:19" ht="15.75">
      <c r="J168" s="217"/>
      <c r="M168" s="217"/>
      <c r="N168" s="217"/>
      <c r="O168" s="217"/>
      <c r="S168" s="217"/>
    </row>
    <row r="169" spans="10:19" ht="15.75">
      <c r="J169" s="217"/>
      <c r="M169" s="217"/>
      <c r="N169" s="217"/>
      <c r="O169" s="217"/>
      <c r="S169" s="217"/>
    </row>
    <row r="170" spans="10:19" ht="15.75">
      <c r="J170" s="217"/>
      <c r="M170" s="217"/>
      <c r="N170" s="217"/>
      <c r="O170" s="217"/>
      <c r="S170" s="217"/>
    </row>
    <row r="171" spans="10:19" ht="15.75">
      <c r="J171" s="217"/>
      <c r="M171" s="217"/>
      <c r="N171" s="217"/>
      <c r="O171" s="217"/>
      <c r="S171" s="217"/>
    </row>
    <row r="172" spans="10:19" ht="15.75">
      <c r="J172" s="217"/>
      <c r="M172" s="217"/>
      <c r="N172" s="217"/>
      <c r="O172" s="217"/>
      <c r="S172" s="217"/>
    </row>
    <row r="173" spans="10:19" ht="15.75">
      <c r="J173" s="217"/>
      <c r="M173" s="217"/>
      <c r="N173" s="217"/>
      <c r="O173" s="217"/>
      <c r="S173" s="217"/>
    </row>
    <row r="174" spans="10:19" ht="15.75">
      <c r="J174" s="217"/>
      <c r="M174" s="217"/>
      <c r="N174" s="217"/>
      <c r="O174" s="217"/>
      <c r="S174" s="217"/>
    </row>
    <row r="175" spans="10:19" ht="15.75">
      <c r="J175" s="217"/>
      <c r="M175" s="217"/>
      <c r="N175" s="217"/>
      <c r="O175" s="217"/>
      <c r="S175" s="217"/>
    </row>
    <row r="176" spans="10:19" ht="15.75">
      <c r="J176" s="217"/>
      <c r="M176" s="217"/>
      <c r="N176" s="217"/>
      <c r="O176" s="217"/>
      <c r="S176" s="217"/>
    </row>
    <row r="177" spans="10:19" ht="15.75">
      <c r="J177" s="217"/>
      <c r="M177" s="217"/>
      <c r="N177" s="217"/>
      <c r="O177" s="217"/>
      <c r="S177" s="217"/>
    </row>
    <row r="178" spans="10:19" ht="15.75">
      <c r="J178" s="217"/>
      <c r="M178" s="217"/>
      <c r="N178" s="217"/>
      <c r="O178" s="217"/>
      <c r="S178" s="217"/>
    </row>
    <row r="179" spans="10:19" ht="15.75">
      <c r="J179" s="217"/>
      <c r="M179" s="217"/>
      <c r="N179" s="217"/>
      <c r="O179" s="217"/>
      <c r="S179" s="217"/>
    </row>
    <row r="180" spans="10:19" ht="15.75">
      <c r="J180" s="217"/>
      <c r="M180" s="217"/>
      <c r="N180" s="217"/>
      <c r="O180" s="217"/>
      <c r="S180" s="217"/>
    </row>
    <row r="181" spans="10:19" ht="15.75">
      <c r="J181" s="217"/>
      <c r="M181" s="217"/>
      <c r="N181" s="217"/>
      <c r="O181" s="217"/>
      <c r="S181" s="217"/>
    </row>
    <row r="182" spans="10:19" ht="15.75">
      <c r="J182" s="217"/>
      <c r="M182" s="217"/>
      <c r="N182" s="217"/>
      <c r="O182" s="217"/>
      <c r="S182" s="217"/>
    </row>
    <row r="183" spans="10:19" ht="15.75">
      <c r="J183" s="217"/>
      <c r="M183" s="217"/>
      <c r="N183" s="217"/>
      <c r="O183" s="217"/>
      <c r="S183" s="217"/>
    </row>
    <row r="184" spans="10:19" ht="15.75">
      <c r="J184" s="217"/>
      <c r="M184" s="217"/>
      <c r="N184" s="217"/>
      <c r="O184" s="217"/>
      <c r="S184" s="217"/>
    </row>
    <row r="185" spans="10:19" ht="15.75">
      <c r="J185" s="217"/>
      <c r="M185" s="217"/>
      <c r="N185" s="217"/>
      <c r="O185" s="217"/>
      <c r="S185" s="217"/>
    </row>
    <row r="186" spans="10:19" ht="15.75">
      <c r="J186" s="217"/>
      <c r="M186" s="217"/>
      <c r="N186" s="217"/>
      <c r="O186" s="217"/>
      <c r="S186" s="217"/>
    </row>
    <row r="187" spans="10:19" ht="15.75">
      <c r="J187" s="217"/>
      <c r="M187" s="217"/>
      <c r="N187" s="217"/>
      <c r="O187" s="217"/>
      <c r="S187" s="217"/>
    </row>
    <row r="188" spans="10:19" ht="15.75">
      <c r="J188" s="217"/>
      <c r="M188" s="217"/>
      <c r="N188" s="217"/>
      <c r="O188" s="217"/>
      <c r="S188" s="217"/>
    </row>
    <row r="189" spans="10:19" ht="15.75">
      <c r="J189" s="217"/>
      <c r="M189" s="217"/>
      <c r="N189" s="217"/>
      <c r="O189" s="217"/>
      <c r="S189" s="217"/>
    </row>
    <row r="190" spans="10:19" ht="15.75">
      <c r="J190" s="217"/>
      <c r="M190" s="217"/>
      <c r="N190" s="217"/>
      <c r="O190" s="217"/>
      <c r="S190" s="217"/>
    </row>
    <row r="191" spans="10:19" ht="15.75">
      <c r="J191" s="217"/>
      <c r="M191" s="217"/>
      <c r="N191" s="217"/>
      <c r="O191" s="217"/>
      <c r="S191" s="217"/>
    </row>
    <row r="192" spans="10:19" ht="15.75">
      <c r="J192" s="217"/>
      <c r="M192" s="217"/>
      <c r="N192" s="217"/>
      <c r="O192" s="217"/>
      <c r="S192" s="217"/>
    </row>
    <row r="193" spans="10:19" ht="15.75">
      <c r="J193" s="217"/>
      <c r="M193" s="217"/>
      <c r="N193" s="217"/>
      <c r="O193" s="217"/>
      <c r="S193" s="217"/>
    </row>
    <row r="194" spans="10:19" ht="15.75">
      <c r="J194" s="217"/>
      <c r="M194" s="217"/>
      <c r="N194" s="217"/>
      <c r="O194" s="217"/>
      <c r="S194" s="217"/>
    </row>
    <row r="195" spans="10:19" ht="15.75">
      <c r="J195" s="217"/>
      <c r="M195" s="217"/>
      <c r="N195" s="217"/>
      <c r="O195" s="217"/>
      <c r="S195" s="217"/>
    </row>
    <row r="196" spans="10:19" ht="15.75">
      <c r="J196" s="217"/>
      <c r="M196" s="217"/>
      <c r="N196" s="217"/>
      <c r="O196" s="217"/>
      <c r="S196" s="217"/>
    </row>
    <row r="197" spans="10:19" ht="15.75">
      <c r="J197" s="217"/>
      <c r="M197" s="217"/>
      <c r="N197" s="217"/>
      <c r="O197" s="217"/>
      <c r="S197" s="217"/>
    </row>
    <row r="198" spans="10:19" ht="15.75">
      <c r="J198" s="217"/>
      <c r="M198" s="217"/>
      <c r="N198" s="217"/>
      <c r="O198" s="217"/>
      <c r="S198" s="217"/>
    </row>
    <row r="199" spans="10:19" ht="15.75">
      <c r="J199" s="217"/>
      <c r="M199" s="217"/>
      <c r="N199" s="217"/>
      <c r="O199" s="217"/>
      <c r="S199" s="217"/>
    </row>
    <row r="200" spans="10:19" ht="15.75">
      <c r="J200" s="217"/>
      <c r="M200" s="217"/>
      <c r="N200" s="217"/>
      <c r="O200" s="217"/>
      <c r="S200" s="217"/>
    </row>
    <row r="201" spans="10:19" ht="15.75">
      <c r="J201" s="217"/>
      <c r="M201" s="217"/>
      <c r="N201" s="217"/>
      <c r="O201" s="217"/>
      <c r="S201" s="217"/>
    </row>
    <row r="202" spans="10:19" ht="15.75">
      <c r="J202" s="217"/>
      <c r="M202" s="217"/>
      <c r="N202" s="217"/>
      <c r="O202" s="217"/>
      <c r="S202" s="217"/>
    </row>
    <row r="203" spans="10:19" ht="15.75">
      <c r="J203" s="217"/>
      <c r="M203" s="217"/>
      <c r="N203" s="217"/>
      <c r="O203" s="217"/>
      <c r="S203" s="217"/>
    </row>
    <row r="204" spans="10:19" ht="15.75">
      <c r="J204" s="217"/>
      <c r="M204" s="217"/>
      <c r="N204" s="217"/>
      <c r="O204" s="217"/>
      <c r="S204" s="217"/>
    </row>
    <row r="205" spans="10:19" ht="15.75">
      <c r="J205" s="217"/>
      <c r="M205" s="217"/>
      <c r="N205" s="217"/>
      <c r="O205" s="217"/>
      <c r="S205" s="217"/>
    </row>
    <row r="206" spans="10:19" ht="15.75">
      <c r="J206" s="217"/>
      <c r="M206" s="217"/>
      <c r="N206" s="217"/>
      <c r="O206" s="217"/>
      <c r="S206" s="217"/>
    </row>
    <row r="207" spans="10:19" ht="15.75">
      <c r="J207" s="217"/>
      <c r="M207" s="217"/>
      <c r="N207" s="217"/>
      <c r="O207" s="217"/>
      <c r="S207" s="217"/>
    </row>
    <row r="208" spans="10:19" ht="15.75">
      <c r="J208" s="217"/>
      <c r="M208" s="217"/>
      <c r="N208" s="217"/>
      <c r="O208" s="217"/>
      <c r="S208" s="217"/>
    </row>
    <row r="209" spans="10:19" ht="15.75">
      <c r="J209" s="217"/>
      <c r="M209" s="217"/>
      <c r="N209" s="217"/>
      <c r="O209" s="217"/>
      <c r="S209" s="217"/>
    </row>
    <row r="210" spans="10:19" ht="15.75">
      <c r="J210" s="217"/>
      <c r="M210" s="217"/>
      <c r="N210" s="217"/>
      <c r="O210" s="217"/>
      <c r="S210" s="217"/>
    </row>
    <row r="211" spans="10:19" ht="15.75">
      <c r="J211" s="217"/>
      <c r="M211" s="217"/>
      <c r="N211" s="217"/>
      <c r="O211" s="217"/>
      <c r="S211" s="217"/>
    </row>
    <row r="212" spans="10:19" ht="15.75">
      <c r="J212" s="217"/>
      <c r="M212" s="217"/>
      <c r="N212" s="217"/>
      <c r="O212" s="217"/>
      <c r="S212" s="217"/>
    </row>
    <row r="213" spans="10:19" ht="15.75">
      <c r="J213" s="217"/>
      <c r="M213" s="217"/>
      <c r="N213" s="217"/>
      <c r="O213" s="217"/>
      <c r="S213" s="217"/>
    </row>
    <row r="214" spans="10:19" ht="15.75">
      <c r="J214" s="217"/>
      <c r="M214" s="217"/>
      <c r="N214" s="217"/>
      <c r="O214" s="217"/>
      <c r="S214" s="217"/>
    </row>
    <row r="215" spans="10:19" ht="15.75">
      <c r="J215" s="217"/>
      <c r="M215" s="217"/>
      <c r="N215" s="217"/>
      <c r="O215" s="217"/>
      <c r="S215" s="217"/>
    </row>
    <row r="216" spans="10:19" ht="15.75">
      <c r="J216" s="217"/>
      <c r="M216" s="217"/>
      <c r="N216" s="217"/>
      <c r="O216" s="217"/>
      <c r="S216" s="217"/>
    </row>
    <row r="217" spans="10:19" ht="15.75">
      <c r="J217" s="217"/>
      <c r="M217" s="217"/>
      <c r="N217" s="217"/>
      <c r="O217" s="217"/>
      <c r="S217" s="217"/>
    </row>
    <row r="218" spans="10:19" ht="15.75">
      <c r="J218" s="217"/>
      <c r="M218" s="217"/>
      <c r="N218" s="217"/>
      <c r="O218" s="217"/>
      <c r="S218" s="217"/>
    </row>
    <row r="219" spans="10:19" ht="15.75">
      <c r="J219" s="217"/>
      <c r="M219" s="217"/>
      <c r="N219" s="217"/>
      <c r="O219" s="217"/>
      <c r="S219" s="217"/>
    </row>
    <row r="220" spans="10:19" ht="15.75">
      <c r="J220" s="217"/>
      <c r="M220" s="217"/>
      <c r="N220" s="217"/>
      <c r="O220" s="217"/>
      <c r="S220" s="217"/>
    </row>
    <row r="221" spans="10:19" ht="15.75">
      <c r="J221" s="217"/>
      <c r="M221" s="217"/>
      <c r="N221" s="217"/>
      <c r="O221" s="217"/>
      <c r="S221" s="217"/>
    </row>
    <row r="222" spans="10:19" ht="15.75">
      <c r="J222" s="217"/>
      <c r="M222" s="217"/>
      <c r="N222" s="217"/>
      <c r="O222" s="217"/>
      <c r="S222" s="217"/>
    </row>
    <row r="223" spans="10:19" ht="15.75">
      <c r="J223" s="217"/>
      <c r="M223" s="217"/>
      <c r="N223" s="217"/>
      <c r="O223" s="217"/>
      <c r="S223" s="217"/>
    </row>
    <row r="224" spans="10:19" ht="15.75">
      <c r="J224" s="217"/>
      <c r="M224" s="217"/>
      <c r="N224" s="217"/>
      <c r="O224" s="217"/>
      <c r="S224" s="217"/>
    </row>
    <row r="225" spans="10:19" ht="15.75">
      <c r="J225" s="217"/>
      <c r="M225" s="217"/>
      <c r="N225" s="217"/>
      <c r="O225" s="217"/>
      <c r="S225" s="217"/>
    </row>
    <row r="226" spans="10:19" ht="15.75">
      <c r="J226" s="217"/>
      <c r="M226" s="217"/>
      <c r="N226" s="217"/>
      <c r="O226" s="217"/>
      <c r="S226" s="217"/>
    </row>
    <row r="227" spans="10:19" ht="15.75">
      <c r="J227" s="217"/>
      <c r="M227" s="217"/>
      <c r="N227" s="217"/>
      <c r="O227" s="217"/>
      <c r="S227" s="217"/>
    </row>
    <row r="228" spans="10:19" ht="15.75">
      <c r="J228" s="217"/>
      <c r="M228" s="217"/>
      <c r="N228" s="217"/>
      <c r="O228" s="217"/>
      <c r="S228" s="217"/>
    </row>
    <row r="229" spans="10:19" ht="15.75">
      <c r="J229" s="217"/>
      <c r="M229" s="217"/>
      <c r="N229" s="217"/>
      <c r="O229" s="217"/>
      <c r="S229" s="217"/>
    </row>
    <row r="230" spans="10:19" ht="15.75">
      <c r="J230" s="217"/>
      <c r="M230" s="217"/>
      <c r="N230" s="217"/>
      <c r="O230" s="217"/>
      <c r="S230" s="217"/>
    </row>
    <row r="231" spans="10:19" ht="15.75">
      <c r="J231" s="217"/>
      <c r="M231" s="217"/>
      <c r="N231" s="217"/>
      <c r="O231" s="217"/>
      <c r="S231" s="217"/>
    </row>
    <row r="232" spans="10:19" ht="15.75">
      <c r="J232" s="217"/>
      <c r="M232" s="217"/>
      <c r="N232" s="217"/>
      <c r="O232" s="217"/>
      <c r="S232" s="217"/>
    </row>
    <row r="233" spans="10:19" ht="15.75">
      <c r="J233" s="217"/>
      <c r="M233" s="217"/>
      <c r="N233" s="217"/>
      <c r="O233" s="217"/>
      <c r="S233" s="217"/>
    </row>
    <row r="234" spans="10:19" ht="15.75">
      <c r="J234" s="217"/>
      <c r="M234" s="217"/>
      <c r="N234" s="217"/>
      <c r="O234" s="217"/>
      <c r="S234" s="217"/>
    </row>
    <row r="235" spans="10:19" ht="15.75">
      <c r="J235" s="217"/>
      <c r="M235" s="217"/>
      <c r="N235" s="217"/>
      <c r="O235" s="217"/>
      <c r="S235" s="217"/>
    </row>
    <row r="236" spans="10:19" ht="15.75">
      <c r="J236" s="217"/>
      <c r="M236" s="217"/>
      <c r="N236" s="217"/>
      <c r="O236" s="217"/>
      <c r="S236" s="217"/>
    </row>
    <row r="237" spans="10:19" ht="15.75">
      <c r="J237" s="217"/>
      <c r="M237" s="217"/>
      <c r="N237" s="217"/>
      <c r="O237" s="217"/>
      <c r="S237" s="217"/>
    </row>
    <row r="238" spans="10:19" ht="15.75">
      <c r="J238" s="217"/>
      <c r="M238" s="217"/>
      <c r="N238" s="217"/>
      <c r="O238" s="217"/>
      <c r="S238" s="217"/>
    </row>
    <row r="239" spans="10:19" ht="15.75">
      <c r="J239" s="217"/>
      <c r="M239" s="217"/>
      <c r="N239" s="217"/>
      <c r="O239" s="217"/>
      <c r="S239" s="217"/>
    </row>
    <row r="240" spans="10:19" ht="15.75">
      <c r="J240" s="217"/>
      <c r="M240" s="217"/>
      <c r="N240" s="217"/>
      <c r="O240" s="217"/>
      <c r="S240" s="217"/>
    </row>
    <row r="241" spans="10:19" ht="15.75">
      <c r="J241" s="217"/>
      <c r="M241" s="217"/>
      <c r="N241" s="217"/>
      <c r="O241" s="217"/>
      <c r="S241" s="217"/>
    </row>
    <row r="242" spans="10:19" ht="15.75">
      <c r="J242" s="217"/>
      <c r="M242" s="217"/>
      <c r="N242" s="217"/>
      <c r="O242" s="217"/>
      <c r="S242" s="217"/>
    </row>
    <row r="243" spans="10:19" ht="15.75">
      <c r="J243" s="217"/>
      <c r="M243" s="217"/>
      <c r="N243" s="217"/>
      <c r="O243" s="217"/>
      <c r="S243" s="217"/>
    </row>
    <row r="244" spans="10:19" ht="15.75">
      <c r="J244" s="217"/>
      <c r="M244" s="217"/>
      <c r="N244" s="217"/>
      <c r="O244" s="217"/>
      <c r="S244" s="217"/>
    </row>
    <row r="245" spans="10:19" ht="15.75">
      <c r="J245" s="217"/>
      <c r="M245" s="217"/>
      <c r="N245" s="217"/>
      <c r="O245" s="217"/>
      <c r="S245" s="217"/>
    </row>
    <row r="246" spans="10:19" ht="15.75">
      <c r="J246" s="217"/>
      <c r="M246" s="217"/>
      <c r="N246" s="217"/>
      <c r="O246" s="217"/>
      <c r="S246" s="217"/>
    </row>
    <row r="247" spans="10:19" ht="15.75">
      <c r="J247" s="217"/>
      <c r="M247" s="217"/>
      <c r="N247" s="217"/>
      <c r="O247" s="217"/>
      <c r="S247" s="217"/>
    </row>
    <row r="248" spans="10:19" ht="15.75">
      <c r="J248" s="217"/>
      <c r="M248" s="217"/>
      <c r="N248" s="217"/>
      <c r="O248" s="217"/>
      <c r="S248" s="217"/>
    </row>
    <row r="249" spans="10:19" ht="15.75">
      <c r="J249" s="217"/>
      <c r="M249" s="217"/>
      <c r="N249" s="217"/>
      <c r="O249" s="217"/>
      <c r="S249" s="217"/>
    </row>
    <row r="250" spans="10:19" ht="15.75">
      <c r="J250" s="217"/>
      <c r="M250" s="217"/>
      <c r="N250" s="217"/>
      <c r="O250" s="217"/>
      <c r="S250" s="217"/>
    </row>
    <row r="251" spans="10:19" ht="15.75">
      <c r="J251" s="217"/>
      <c r="M251" s="217"/>
      <c r="N251" s="217"/>
      <c r="O251" s="217"/>
      <c r="S251" s="217"/>
    </row>
    <row r="252" spans="10:19" ht="15.75">
      <c r="J252" s="217"/>
      <c r="M252" s="217"/>
      <c r="N252" s="217"/>
      <c r="O252" s="217"/>
      <c r="S252" s="217"/>
    </row>
    <row r="253" spans="10:19" ht="15.75">
      <c r="J253" s="217"/>
      <c r="M253" s="217"/>
      <c r="N253" s="217"/>
      <c r="O253" s="217"/>
      <c r="S253" s="217"/>
    </row>
    <row r="254" spans="10:19" ht="15.75">
      <c r="J254" s="217"/>
      <c r="M254" s="217"/>
      <c r="N254" s="217"/>
      <c r="O254" s="217"/>
      <c r="S254" s="217"/>
    </row>
    <row r="255" spans="10:19" ht="15.75">
      <c r="J255" s="217"/>
      <c r="M255" s="217"/>
      <c r="N255" s="217"/>
      <c r="O255" s="217"/>
      <c r="S255" s="217"/>
    </row>
    <row r="256" spans="10:19" ht="15.75">
      <c r="J256" s="217"/>
      <c r="M256" s="217"/>
      <c r="N256" s="217"/>
      <c r="O256" s="217"/>
      <c r="S256" s="217"/>
    </row>
    <row r="257" spans="10:19" ht="15.75">
      <c r="J257" s="217"/>
      <c r="M257" s="217"/>
      <c r="N257" s="217"/>
      <c r="O257" s="217"/>
      <c r="S257" s="217"/>
    </row>
    <row r="258" spans="10:19" ht="15.75">
      <c r="J258" s="217"/>
      <c r="M258" s="217"/>
      <c r="N258" s="217"/>
      <c r="O258" s="217"/>
      <c r="S258" s="217"/>
    </row>
    <row r="259" spans="10:19" ht="15.75">
      <c r="J259" s="217"/>
      <c r="M259" s="217"/>
      <c r="N259" s="217"/>
      <c r="O259" s="217"/>
      <c r="S259" s="217"/>
    </row>
    <row r="260" spans="10:19" ht="15.75">
      <c r="J260" s="217"/>
      <c r="M260" s="217"/>
      <c r="N260" s="217"/>
      <c r="O260" s="217"/>
      <c r="S260" s="217"/>
    </row>
    <row r="261" spans="10:19" ht="15.75">
      <c r="J261" s="217"/>
      <c r="M261" s="217"/>
      <c r="N261" s="217"/>
      <c r="O261" s="217"/>
      <c r="S261" s="217"/>
    </row>
    <row r="262" spans="10:19" ht="15.75">
      <c r="J262" s="217"/>
      <c r="M262" s="217"/>
      <c r="N262" s="217"/>
      <c r="O262" s="217"/>
      <c r="S262" s="217"/>
    </row>
    <row r="263" spans="10:19" ht="15.75">
      <c r="J263" s="217"/>
      <c r="M263" s="217"/>
      <c r="N263" s="217"/>
      <c r="O263" s="217"/>
      <c r="S263" s="217"/>
    </row>
    <row r="264" spans="10:19" ht="15.75">
      <c r="J264" s="217"/>
      <c r="M264" s="217"/>
      <c r="N264" s="217"/>
      <c r="O264" s="217"/>
      <c r="S264" s="217"/>
    </row>
    <row r="265" spans="10:19" ht="15.75">
      <c r="J265" s="217"/>
      <c r="M265" s="217"/>
      <c r="N265" s="217"/>
      <c r="O265" s="217"/>
      <c r="S265" s="217"/>
    </row>
    <row r="266" spans="10:19" ht="15.75">
      <c r="J266" s="217"/>
      <c r="M266" s="217"/>
      <c r="N266" s="217"/>
      <c r="O266" s="217"/>
      <c r="S266" s="217"/>
    </row>
    <row r="267" spans="10:19" ht="15.75">
      <c r="J267" s="217"/>
      <c r="M267" s="217"/>
      <c r="N267" s="217"/>
      <c r="O267" s="217"/>
      <c r="S267" s="217"/>
    </row>
    <row r="268" spans="10:19" ht="15.75">
      <c r="J268" s="217"/>
      <c r="M268" s="217"/>
      <c r="N268" s="217"/>
      <c r="O268" s="217"/>
      <c r="S268" s="217"/>
    </row>
    <row r="269" spans="10:19" ht="15.75">
      <c r="J269" s="217"/>
      <c r="M269" s="217"/>
      <c r="N269" s="217"/>
      <c r="O269" s="217"/>
      <c r="S269" s="217"/>
    </row>
    <row r="270" spans="10:19" ht="15.75">
      <c r="J270" s="217"/>
      <c r="M270" s="217"/>
      <c r="N270" s="217"/>
      <c r="O270" s="217"/>
      <c r="S270" s="217"/>
    </row>
    <row r="271" spans="10:19" ht="15.75">
      <c r="J271" s="217"/>
      <c r="M271" s="217"/>
      <c r="N271" s="217"/>
      <c r="O271" s="217"/>
      <c r="S271" s="217"/>
    </row>
    <row r="272" spans="10:19" ht="15.75">
      <c r="J272" s="217"/>
      <c r="M272" s="217"/>
      <c r="N272" s="217"/>
      <c r="O272" s="217"/>
      <c r="S272" s="217"/>
    </row>
    <row r="273" spans="10:19" ht="15.75">
      <c r="J273" s="217"/>
      <c r="M273" s="217"/>
      <c r="N273" s="217"/>
      <c r="O273" s="217"/>
      <c r="S273" s="217"/>
    </row>
    <row r="274" spans="10:19" ht="15.75">
      <c r="J274" s="217"/>
      <c r="M274" s="217"/>
      <c r="N274" s="217"/>
      <c r="O274" s="217"/>
      <c r="S274" s="217"/>
    </row>
    <row r="275" spans="10:19" ht="15.75">
      <c r="J275" s="217"/>
      <c r="M275" s="217"/>
      <c r="N275" s="217"/>
      <c r="O275" s="217"/>
      <c r="S275" s="217"/>
    </row>
    <row r="276" spans="10:19" ht="15.75">
      <c r="J276" s="217"/>
      <c r="M276" s="217"/>
      <c r="N276" s="217"/>
      <c r="O276" s="217"/>
      <c r="S276" s="217"/>
    </row>
    <row r="277" spans="10:19" ht="15.75">
      <c r="J277" s="217"/>
      <c r="M277" s="217"/>
      <c r="N277" s="217"/>
      <c r="O277" s="217"/>
      <c r="S277" s="217"/>
    </row>
    <row r="278" spans="10:19" ht="15.75">
      <c r="J278" s="217"/>
      <c r="M278" s="217"/>
      <c r="N278" s="217"/>
      <c r="O278" s="217"/>
      <c r="S278" s="217"/>
    </row>
    <row r="279" spans="10:19" ht="15.75">
      <c r="J279" s="217"/>
      <c r="M279" s="217"/>
      <c r="N279" s="217"/>
      <c r="O279" s="217"/>
      <c r="S279" s="217"/>
    </row>
    <row r="280" spans="10:19" ht="15.75">
      <c r="J280" s="217"/>
      <c r="M280" s="217"/>
      <c r="N280" s="217"/>
      <c r="O280" s="217"/>
      <c r="S280" s="217"/>
    </row>
    <row r="281" spans="10:19" ht="15.75">
      <c r="J281" s="217"/>
      <c r="M281" s="217"/>
      <c r="N281" s="217"/>
      <c r="O281" s="217"/>
      <c r="S281" s="217"/>
    </row>
    <row r="282" spans="10:19" ht="15.75">
      <c r="J282" s="217"/>
      <c r="M282" s="217"/>
      <c r="N282" s="217"/>
      <c r="O282" s="217"/>
      <c r="S282" s="217"/>
    </row>
    <row r="283" spans="10:19" ht="15.75">
      <c r="J283" s="217"/>
      <c r="M283" s="217"/>
      <c r="N283" s="217"/>
      <c r="O283" s="217"/>
      <c r="S283" s="217"/>
    </row>
    <row r="284" spans="10:19" ht="15.75">
      <c r="J284" s="217"/>
      <c r="M284" s="217"/>
      <c r="N284" s="217"/>
      <c r="O284" s="217"/>
      <c r="S284" s="217"/>
    </row>
    <row r="285" spans="10:19" ht="15.75">
      <c r="J285" s="217"/>
      <c r="M285" s="217"/>
      <c r="N285" s="217"/>
      <c r="O285" s="217"/>
      <c r="S285" s="217"/>
    </row>
    <row r="286" spans="10:19" ht="15.75">
      <c r="J286" s="217"/>
      <c r="M286" s="217"/>
      <c r="N286" s="217"/>
      <c r="O286" s="217"/>
      <c r="S286" s="217"/>
    </row>
    <row r="287" spans="10:19" ht="15.75">
      <c r="J287" s="217"/>
      <c r="M287" s="217"/>
      <c r="N287" s="217"/>
      <c r="O287" s="217"/>
      <c r="S287" s="217"/>
    </row>
    <row r="288" spans="10:19" ht="15.75">
      <c r="J288" s="217"/>
      <c r="M288" s="217"/>
      <c r="N288" s="217"/>
      <c r="O288" s="217"/>
      <c r="S288" s="217"/>
    </row>
    <row r="289" spans="10:19" ht="15.75">
      <c r="J289" s="217"/>
      <c r="M289" s="217"/>
      <c r="N289" s="217"/>
      <c r="O289" s="217"/>
      <c r="S289" s="217"/>
    </row>
    <row r="290" spans="10:19" ht="15.75">
      <c r="J290" s="217"/>
      <c r="M290" s="217"/>
      <c r="N290" s="217"/>
      <c r="O290" s="217"/>
      <c r="S290" s="217"/>
    </row>
    <row r="291" spans="10:19" ht="15.75">
      <c r="J291" s="217"/>
      <c r="M291" s="217"/>
      <c r="N291" s="217"/>
      <c r="O291" s="217"/>
      <c r="S291" s="217"/>
    </row>
    <row r="292" spans="10:19" ht="15.75">
      <c r="J292" s="217"/>
      <c r="M292" s="217"/>
      <c r="N292" s="217"/>
      <c r="O292" s="217"/>
      <c r="S292" s="217"/>
    </row>
    <row r="293" spans="10:19" ht="15.75">
      <c r="J293" s="217"/>
      <c r="M293" s="217"/>
      <c r="N293" s="217"/>
      <c r="O293" s="217"/>
      <c r="S293" s="217"/>
    </row>
    <row r="294" spans="10:19" ht="15.75">
      <c r="J294" s="217"/>
      <c r="M294" s="217"/>
      <c r="N294" s="217"/>
      <c r="O294" s="217"/>
      <c r="S294" s="217"/>
    </row>
    <row r="295" spans="10:19" ht="15.75">
      <c r="J295" s="217"/>
      <c r="M295" s="217"/>
      <c r="N295" s="217"/>
      <c r="O295" s="217"/>
      <c r="S295" s="217"/>
    </row>
    <row r="296" spans="10:19" ht="15.75">
      <c r="J296" s="217"/>
      <c r="M296" s="217"/>
      <c r="N296" s="217"/>
      <c r="O296" s="217"/>
      <c r="S296" s="217"/>
    </row>
    <row r="297" spans="10:19" ht="15.75">
      <c r="J297" s="217"/>
      <c r="M297" s="217"/>
      <c r="N297" s="217"/>
      <c r="O297" s="217"/>
      <c r="S297" s="217"/>
    </row>
    <row r="298" spans="10:19" ht="15.75">
      <c r="J298" s="217"/>
      <c r="M298" s="217"/>
      <c r="N298" s="217"/>
      <c r="O298" s="217"/>
      <c r="S298" s="217"/>
    </row>
    <row r="299" spans="10:19" ht="15.75">
      <c r="J299" s="217"/>
      <c r="M299" s="217"/>
      <c r="N299" s="217"/>
      <c r="O299" s="217"/>
      <c r="S299" s="217"/>
    </row>
    <row r="300" spans="10:19" ht="15.75">
      <c r="J300" s="217"/>
      <c r="M300" s="217"/>
      <c r="N300" s="217"/>
      <c r="O300" s="217"/>
      <c r="S300" s="217"/>
    </row>
    <row r="301" spans="10:19" ht="15.75">
      <c r="J301" s="217"/>
      <c r="M301" s="217"/>
      <c r="N301" s="217"/>
      <c r="O301" s="217"/>
      <c r="S301" s="217"/>
    </row>
    <row r="302" spans="10:19" ht="15.75">
      <c r="J302" s="217"/>
      <c r="M302" s="217"/>
      <c r="N302" s="217"/>
      <c r="O302" s="217"/>
      <c r="S302" s="217"/>
    </row>
    <row r="303" spans="10:19" ht="15.75">
      <c r="J303" s="217"/>
      <c r="M303" s="217"/>
      <c r="N303" s="217"/>
      <c r="O303" s="217"/>
      <c r="S303" s="217"/>
    </row>
    <row r="304" spans="10:19" ht="15.75">
      <c r="J304" s="217"/>
      <c r="M304" s="217"/>
      <c r="N304" s="217"/>
      <c r="O304" s="217"/>
      <c r="S304" s="217"/>
    </row>
    <row r="305" spans="10:19" ht="15.75">
      <c r="J305" s="217"/>
      <c r="M305" s="217"/>
      <c r="N305" s="217"/>
      <c r="O305" s="217"/>
      <c r="S305" s="217"/>
    </row>
    <row r="306" spans="10:19" ht="15.75">
      <c r="J306" s="217"/>
      <c r="M306" s="217"/>
      <c r="N306" s="217"/>
      <c r="O306" s="217"/>
      <c r="S306" s="217"/>
    </row>
    <row r="307" spans="10:19" ht="15.75">
      <c r="J307" s="217"/>
      <c r="M307" s="217"/>
      <c r="N307" s="217"/>
      <c r="O307" s="217"/>
      <c r="S307" s="217"/>
    </row>
    <row r="308" spans="10:19" ht="15.75">
      <c r="J308" s="217"/>
      <c r="M308" s="217"/>
      <c r="N308" s="217"/>
      <c r="O308" s="217"/>
      <c r="S308" s="217"/>
    </row>
    <row r="309" spans="10:19" ht="15.75">
      <c r="J309" s="217"/>
      <c r="M309" s="217"/>
      <c r="N309" s="217"/>
      <c r="O309" s="217"/>
      <c r="S309" s="217"/>
    </row>
    <row r="310" spans="10:19" ht="15.75">
      <c r="J310" s="217"/>
      <c r="M310" s="217"/>
      <c r="N310" s="217"/>
      <c r="O310" s="217"/>
      <c r="S310" s="217"/>
    </row>
    <row r="311" spans="10:19" ht="15.75">
      <c r="J311" s="217"/>
      <c r="M311" s="217"/>
      <c r="N311" s="217"/>
      <c r="O311" s="217"/>
      <c r="S311" s="217"/>
    </row>
    <row r="312" spans="10:19" ht="15.75">
      <c r="J312" s="217"/>
      <c r="M312" s="217"/>
      <c r="N312" s="217"/>
      <c r="O312" s="217"/>
      <c r="S312" s="217"/>
    </row>
    <row r="313" spans="10:19" ht="15.75">
      <c r="J313" s="217"/>
      <c r="M313" s="217"/>
      <c r="N313" s="217"/>
      <c r="O313" s="217"/>
      <c r="S313" s="217"/>
    </row>
    <row r="314" spans="10:19" ht="15.75">
      <c r="J314" s="217"/>
      <c r="M314" s="217"/>
      <c r="N314" s="217"/>
      <c r="O314" s="217"/>
      <c r="S314" s="217"/>
    </row>
    <row r="315" spans="10:19" ht="15.75">
      <c r="J315" s="217"/>
      <c r="M315" s="217"/>
      <c r="N315" s="217"/>
      <c r="O315" s="217"/>
      <c r="S315" s="217"/>
    </row>
    <row r="316" spans="10:19" ht="15.75">
      <c r="J316" s="217"/>
      <c r="M316" s="217"/>
      <c r="N316" s="217"/>
      <c r="O316" s="217"/>
      <c r="S316" s="217"/>
    </row>
    <row r="317" spans="10:19" ht="15.75">
      <c r="J317" s="217"/>
      <c r="M317" s="217"/>
      <c r="N317" s="217"/>
      <c r="O317" s="217"/>
      <c r="S317" s="217"/>
    </row>
    <row r="318" spans="10:19" ht="15.75">
      <c r="J318" s="217"/>
      <c r="M318" s="217"/>
      <c r="N318" s="217"/>
      <c r="O318" s="217"/>
      <c r="S318" s="217"/>
    </row>
    <row r="319" spans="10:19" ht="15.75">
      <c r="J319" s="217"/>
      <c r="M319" s="217"/>
      <c r="N319" s="217"/>
      <c r="O319" s="217"/>
      <c r="S319" s="217"/>
    </row>
    <row r="320" spans="10:19" ht="15.75">
      <c r="J320" s="217"/>
      <c r="M320" s="217"/>
      <c r="N320" s="217"/>
      <c r="O320" s="217"/>
      <c r="S320" s="217"/>
    </row>
    <row r="321" spans="10:19" ht="15.75">
      <c r="J321" s="217"/>
      <c r="M321" s="217"/>
      <c r="N321" s="217"/>
      <c r="O321" s="217"/>
      <c r="S321" s="217"/>
    </row>
    <row r="322" spans="10:19" ht="15.75">
      <c r="J322" s="217"/>
      <c r="M322" s="217"/>
      <c r="N322" s="217"/>
      <c r="O322" s="217"/>
      <c r="S322" s="217"/>
    </row>
    <row r="323" spans="10:19" ht="15.75">
      <c r="J323" s="217"/>
      <c r="M323" s="217"/>
      <c r="N323" s="217"/>
      <c r="O323" s="217"/>
      <c r="S323" s="217"/>
    </row>
    <row r="324" spans="10:19" ht="15.75">
      <c r="J324" s="217"/>
      <c r="M324" s="217"/>
      <c r="N324" s="217"/>
      <c r="O324" s="217"/>
      <c r="S324" s="217"/>
    </row>
    <row r="325" spans="10:19" ht="15.75">
      <c r="J325" s="217"/>
      <c r="M325" s="217"/>
      <c r="N325" s="217"/>
      <c r="O325" s="217"/>
      <c r="S325" s="217"/>
    </row>
    <row r="326" spans="10:19" ht="15.75">
      <c r="J326" s="217"/>
      <c r="M326" s="217"/>
      <c r="N326" s="217"/>
      <c r="O326" s="217"/>
      <c r="S326" s="217"/>
    </row>
    <row r="327" spans="10:19" ht="15.75">
      <c r="J327" s="217"/>
      <c r="M327" s="217"/>
      <c r="N327" s="217"/>
      <c r="O327" s="217"/>
      <c r="S327" s="217"/>
    </row>
    <row r="328" spans="10:19" ht="15.75">
      <c r="J328" s="217"/>
      <c r="M328" s="217"/>
      <c r="N328" s="217"/>
      <c r="O328" s="217"/>
      <c r="S328" s="217"/>
    </row>
    <row r="329" spans="10:19" ht="15.75">
      <c r="J329" s="217"/>
      <c r="M329" s="217"/>
      <c r="N329" s="217"/>
      <c r="O329" s="217"/>
      <c r="S329" s="217"/>
    </row>
    <row r="330" spans="10:19" ht="15.75">
      <c r="J330" s="217"/>
      <c r="M330" s="217"/>
      <c r="N330" s="217"/>
      <c r="O330" s="217"/>
      <c r="S330" s="217"/>
    </row>
    <row r="331" spans="10:19" ht="15.75">
      <c r="J331" s="217"/>
      <c r="M331" s="217"/>
      <c r="N331" s="217"/>
      <c r="O331" s="217"/>
      <c r="S331" s="217"/>
    </row>
    <row r="332" spans="10:19" ht="15.75">
      <c r="J332" s="217"/>
      <c r="M332" s="217"/>
      <c r="N332" s="217"/>
      <c r="O332" s="217"/>
      <c r="S332" s="217"/>
    </row>
    <row r="333" spans="10:19" ht="15.75">
      <c r="J333" s="217"/>
      <c r="M333" s="217"/>
      <c r="N333" s="217"/>
      <c r="O333" s="217"/>
      <c r="S333" s="217"/>
    </row>
    <row r="334" spans="10:19" ht="15.75">
      <c r="J334" s="217"/>
      <c r="M334" s="217"/>
      <c r="N334" s="217"/>
      <c r="O334" s="217"/>
      <c r="S334" s="217"/>
    </row>
    <row r="335" spans="10:19" ht="15.75">
      <c r="J335" s="217"/>
      <c r="M335" s="217"/>
      <c r="N335" s="217"/>
      <c r="O335" s="217"/>
      <c r="S335" s="217"/>
    </row>
    <row r="336" spans="10:19" ht="15.75">
      <c r="J336" s="217"/>
      <c r="M336" s="217"/>
      <c r="N336" s="217"/>
      <c r="O336" s="217"/>
      <c r="S336" s="217"/>
    </row>
    <row r="337" spans="10:19" ht="15.75">
      <c r="J337" s="217"/>
      <c r="M337" s="217"/>
      <c r="N337" s="217"/>
      <c r="O337" s="217"/>
      <c r="S337" s="217"/>
    </row>
    <row r="338" spans="10:19" ht="15.75">
      <c r="J338" s="217"/>
      <c r="M338" s="217"/>
      <c r="N338" s="217"/>
      <c r="O338" s="217"/>
      <c r="S338" s="217"/>
    </row>
    <row r="339" spans="10:19" ht="15.75">
      <c r="J339" s="217"/>
      <c r="M339" s="217"/>
      <c r="N339" s="217"/>
      <c r="O339" s="217"/>
      <c r="S339" s="217"/>
    </row>
    <row r="340" spans="10:19" ht="15.75">
      <c r="J340" s="217"/>
      <c r="M340" s="217"/>
      <c r="N340" s="217"/>
      <c r="O340" s="217"/>
      <c r="S340" s="217"/>
    </row>
    <row r="341" spans="10:19" ht="15.75">
      <c r="J341" s="217"/>
      <c r="M341" s="217"/>
      <c r="N341" s="217"/>
      <c r="O341" s="217"/>
      <c r="S341" s="217"/>
    </row>
    <row r="342" spans="10:19" ht="15.75">
      <c r="J342" s="217"/>
      <c r="M342" s="217"/>
      <c r="N342" s="217"/>
      <c r="O342" s="217"/>
      <c r="S342" s="217"/>
    </row>
    <row r="343" spans="10:19" ht="15.75">
      <c r="J343" s="217"/>
      <c r="M343" s="217"/>
      <c r="N343" s="217"/>
      <c r="O343" s="217"/>
      <c r="S343" s="217"/>
    </row>
    <row r="344" spans="10:19" ht="15.75">
      <c r="J344" s="217"/>
      <c r="M344" s="217"/>
      <c r="N344" s="217"/>
      <c r="O344" s="217"/>
      <c r="S344" s="217"/>
    </row>
    <row r="345" spans="10:19" ht="15.75">
      <c r="J345" s="217"/>
      <c r="M345" s="217"/>
      <c r="N345" s="217"/>
      <c r="O345" s="217"/>
      <c r="S345" s="217"/>
    </row>
    <row r="346" spans="10:19" ht="15.75">
      <c r="J346" s="217"/>
      <c r="M346" s="217"/>
      <c r="N346" s="217"/>
      <c r="O346" s="217"/>
      <c r="S346" s="217"/>
    </row>
    <row r="347" spans="10:19" ht="15.75">
      <c r="J347" s="217"/>
      <c r="M347" s="217"/>
      <c r="N347" s="217"/>
      <c r="O347" s="217"/>
      <c r="S347" s="217"/>
    </row>
    <row r="348" spans="10:19" ht="15.75">
      <c r="J348" s="217"/>
      <c r="M348" s="217"/>
      <c r="N348" s="217"/>
      <c r="O348" s="217"/>
      <c r="S348" s="217"/>
    </row>
    <row r="349" spans="10:19" ht="15.75">
      <c r="J349" s="217"/>
      <c r="M349" s="217"/>
      <c r="N349" s="217"/>
      <c r="O349" s="217"/>
      <c r="S349" s="217"/>
    </row>
    <row r="350" spans="10:19" ht="15.75">
      <c r="J350" s="217"/>
      <c r="M350" s="217"/>
      <c r="N350" s="217"/>
      <c r="O350" s="217"/>
      <c r="S350" s="217"/>
    </row>
    <row r="351" spans="10:19" ht="15.75">
      <c r="J351" s="217"/>
      <c r="M351" s="217"/>
      <c r="N351" s="217"/>
      <c r="O351" s="217"/>
      <c r="S351" s="217"/>
    </row>
    <row r="352" spans="10:19" ht="15.75">
      <c r="J352" s="217"/>
      <c r="M352" s="217"/>
      <c r="N352" s="217"/>
      <c r="O352" s="217"/>
      <c r="S352" s="217"/>
    </row>
    <row r="353" spans="10:19" ht="15.75">
      <c r="J353" s="217"/>
      <c r="M353" s="217"/>
      <c r="N353" s="217"/>
      <c r="O353" s="217"/>
      <c r="S353" s="217"/>
    </row>
    <row r="354" spans="10:19" ht="15.75">
      <c r="J354" s="217"/>
      <c r="M354" s="217"/>
      <c r="N354" s="217"/>
      <c r="O354" s="217"/>
      <c r="S354" s="217"/>
    </row>
    <row r="355" spans="10:19" ht="15.75">
      <c r="J355" s="217"/>
      <c r="M355" s="217"/>
      <c r="N355" s="217"/>
      <c r="O355" s="217"/>
      <c r="S355" s="217"/>
    </row>
    <row r="356" spans="10:19" ht="15.75">
      <c r="J356" s="217"/>
      <c r="M356" s="217"/>
      <c r="N356" s="217"/>
      <c r="O356" s="217"/>
      <c r="S356" s="217"/>
    </row>
    <row r="357" spans="10:19" ht="15.75">
      <c r="J357" s="217"/>
      <c r="M357" s="217"/>
      <c r="N357" s="217"/>
      <c r="O357" s="217"/>
      <c r="S357" s="217"/>
    </row>
    <row r="358" spans="10:19" ht="15.75">
      <c r="J358" s="217"/>
      <c r="M358" s="217"/>
      <c r="N358" s="217"/>
      <c r="O358" s="217"/>
      <c r="S358" s="217"/>
    </row>
    <row r="359" spans="10:19" ht="15.75">
      <c r="J359" s="217"/>
      <c r="M359" s="217"/>
      <c r="N359" s="217"/>
      <c r="O359" s="217"/>
      <c r="S359" s="217"/>
    </row>
    <row r="360" spans="10:19" ht="15.75">
      <c r="J360" s="217"/>
      <c r="M360" s="217"/>
      <c r="N360" s="217"/>
      <c r="O360" s="217"/>
      <c r="S360" s="217"/>
    </row>
    <row r="361" spans="10:19" ht="15.75">
      <c r="J361" s="217"/>
      <c r="M361" s="217"/>
      <c r="N361" s="217"/>
      <c r="O361" s="217"/>
      <c r="S361" s="217"/>
    </row>
    <row r="362" spans="10:19" ht="15.75">
      <c r="J362" s="217"/>
      <c r="M362" s="217"/>
      <c r="N362" s="217"/>
      <c r="O362" s="217"/>
      <c r="S362" s="217"/>
    </row>
    <row r="363" spans="10:19" ht="15.75">
      <c r="J363" s="217"/>
      <c r="M363" s="217"/>
      <c r="N363" s="217"/>
      <c r="O363" s="217"/>
      <c r="S363" s="217"/>
    </row>
    <row r="364" spans="10:19" ht="15.75">
      <c r="J364" s="217"/>
      <c r="M364" s="217"/>
      <c r="N364" s="217"/>
      <c r="O364" s="217"/>
      <c r="S364" s="217"/>
    </row>
    <row r="365" spans="10:19" ht="15.75">
      <c r="J365" s="217"/>
      <c r="M365" s="217"/>
      <c r="N365" s="217"/>
      <c r="O365" s="217"/>
      <c r="S365" s="217"/>
    </row>
    <row r="366" spans="10:19" ht="15.75">
      <c r="J366" s="217"/>
      <c r="M366" s="217"/>
      <c r="N366" s="217"/>
      <c r="O366" s="217"/>
      <c r="S366" s="217"/>
    </row>
    <row r="367" spans="10:19" ht="15.75">
      <c r="J367" s="217"/>
      <c r="M367" s="217"/>
      <c r="N367" s="217"/>
      <c r="O367" s="217"/>
      <c r="S367" s="217"/>
    </row>
    <row r="368" spans="10:19" ht="15.75">
      <c r="J368" s="217"/>
      <c r="M368" s="217"/>
      <c r="N368" s="217"/>
      <c r="O368" s="217"/>
      <c r="S368" s="217"/>
    </row>
    <row r="369" spans="10:19" ht="15.75">
      <c r="J369" s="217"/>
      <c r="M369" s="217"/>
      <c r="N369" s="217"/>
      <c r="O369" s="217"/>
      <c r="S369" s="217"/>
    </row>
    <row r="370" spans="10:19" ht="15.75">
      <c r="J370" s="217"/>
      <c r="M370" s="217"/>
      <c r="N370" s="217"/>
      <c r="O370" s="217"/>
      <c r="S370" s="217"/>
    </row>
    <row r="371" spans="10:19" ht="15.75">
      <c r="J371" s="217"/>
      <c r="M371" s="217"/>
      <c r="N371" s="217"/>
      <c r="O371" s="217"/>
      <c r="S371" s="217"/>
    </row>
    <row r="372" spans="10:19" ht="15.75">
      <c r="J372" s="217"/>
      <c r="M372" s="217"/>
      <c r="N372" s="217"/>
      <c r="O372" s="217"/>
      <c r="S372" s="217"/>
    </row>
    <row r="373" spans="10:19" ht="15.75">
      <c r="J373" s="217"/>
      <c r="M373" s="217"/>
      <c r="N373" s="217"/>
      <c r="O373" s="217"/>
      <c r="S373" s="217"/>
    </row>
    <row r="374" spans="10:19" ht="15.75">
      <c r="J374" s="217"/>
      <c r="M374" s="217"/>
      <c r="N374" s="217"/>
      <c r="O374" s="217"/>
      <c r="S374" s="217"/>
    </row>
    <row r="375" spans="10:19" ht="15.75">
      <c r="J375" s="217"/>
      <c r="M375" s="217"/>
      <c r="N375" s="217"/>
      <c r="O375" s="217"/>
      <c r="S375" s="217"/>
    </row>
    <row r="376" spans="10:19" ht="15.75">
      <c r="J376" s="217"/>
      <c r="M376" s="217"/>
      <c r="N376" s="217"/>
      <c r="O376" s="217"/>
      <c r="S376" s="217"/>
    </row>
    <row r="377" spans="10:19" ht="15.75">
      <c r="J377" s="217"/>
      <c r="M377" s="217"/>
      <c r="N377" s="217"/>
      <c r="O377" s="217"/>
      <c r="S377" s="217"/>
    </row>
    <row r="378" spans="10:19" ht="15.75">
      <c r="J378" s="217"/>
      <c r="M378" s="217"/>
      <c r="N378" s="217"/>
      <c r="O378" s="217"/>
      <c r="S378" s="217"/>
    </row>
    <row r="379" spans="10:19" ht="15.75">
      <c r="J379" s="217"/>
      <c r="M379" s="217"/>
      <c r="N379" s="217"/>
      <c r="O379" s="217"/>
      <c r="S379" s="217"/>
    </row>
    <row r="380" spans="10:19" ht="15.75">
      <c r="J380" s="217"/>
      <c r="M380" s="217"/>
      <c r="N380" s="217"/>
      <c r="O380" s="217"/>
      <c r="S380" s="217"/>
    </row>
    <row r="381" spans="10:19" ht="15.75">
      <c r="J381" s="217"/>
      <c r="M381" s="217"/>
      <c r="N381" s="217"/>
      <c r="O381" s="217"/>
      <c r="S381" s="217"/>
    </row>
    <row r="382" spans="10:19" ht="15.75">
      <c r="J382" s="217"/>
      <c r="M382" s="217"/>
      <c r="N382" s="217"/>
      <c r="O382" s="217"/>
      <c r="S382" s="217"/>
    </row>
    <row r="383" spans="10:19" ht="15.75">
      <c r="J383" s="217"/>
      <c r="M383" s="217"/>
      <c r="N383" s="217"/>
      <c r="O383" s="217"/>
      <c r="S383" s="217"/>
    </row>
    <row r="384" spans="10:19" ht="15.75">
      <c r="J384" s="217"/>
      <c r="M384" s="217"/>
      <c r="N384" s="217"/>
      <c r="O384" s="217"/>
      <c r="S384" s="217"/>
    </row>
    <row r="385" spans="10:19" ht="15.75">
      <c r="J385" s="217"/>
      <c r="M385" s="217"/>
      <c r="N385" s="217"/>
      <c r="O385" s="217"/>
      <c r="S385" s="217"/>
    </row>
    <row r="386" spans="10:19" ht="15.75">
      <c r="J386" s="217"/>
      <c r="M386" s="217"/>
      <c r="N386" s="217"/>
      <c r="O386" s="217"/>
      <c r="S386" s="217"/>
    </row>
    <row r="387" spans="10:19" ht="15.75">
      <c r="J387" s="217"/>
      <c r="M387" s="217"/>
      <c r="N387" s="217"/>
      <c r="O387" s="217"/>
      <c r="S387" s="217"/>
    </row>
    <row r="388" spans="10:19" ht="15.75">
      <c r="J388" s="217"/>
      <c r="M388" s="217"/>
      <c r="N388" s="217"/>
      <c r="O388" s="217"/>
      <c r="S388" s="217"/>
    </row>
    <row r="389" spans="10:19" ht="15.75">
      <c r="J389" s="217"/>
      <c r="M389" s="217"/>
      <c r="N389" s="217"/>
      <c r="O389" s="217"/>
      <c r="S389" s="217"/>
    </row>
    <row r="390" spans="10:19" ht="15.75">
      <c r="J390" s="217"/>
      <c r="M390" s="217"/>
      <c r="N390" s="217"/>
      <c r="O390" s="217"/>
      <c r="S390" s="217"/>
    </row>
    <row r="391" spans="10:19" ht="15.75">
      <c r="J391" s="217"/>
      <c r="M391" s="217"/>
      <c r="N391" s="217"/>
      <c r="O391" s="217"/>
      <c r="S391" s="217"/>
    </row>
    <row r="392" spans="10:19" ht="15.75">
      <c r="J392" s="217"/>
      <c r="M392" s="217"/>
      <c r="N392" s="217"/>
      <c r="O392" s="217"/>
      <c r="S392" s="217"/>
    </row>
    <row r="393" spans="10:19" ht="15.75">
      <c r="J393" s="217"/>
      <c r="M393" s="217"/>
      <c r="N393" s="217"/>
      <c r="O393" s="217"/>
      <c r="S393" s="217"/>
    </row>
    <row r="394" spans="10:19" ht="15.75">
      <c r="J394" s="217"/>
      <c r="M394" s="217"/>
      <c r="N394" s="217"/>
      <c r="O394" s="217"/>
      <c r="S394" s="217"/>
    </row>
    <row r="395" spans="10:19" ht="15.75">
      <c r="J395" s="217"/>
      <c r="M395" s="217"/>
      <c r="N395" s="217"/>
      <c r="O395" s="217"/>
      <c r="S395" s="217"/>
    </row>
    <row r="396" spans="10:19" ht="15.75">
      <c r="J396" s="217"/>
      <c r="M396" s="217"/>
      <c r="N396" s="217"/>
      <c r="O396" s="217"/>
      <c r="S396" s="217"/>
    </row>
    <row r="397" spans="10:19" ht="15.75">
      <c r="J397" s="217"/>
      <c r="M397" s="217"/>
      <c r="N397" s="217"/>
      <c r="O397" s="217"/>
      <c r="S397" s="217"/>
    </row>
    <row r="398" spans="10:19" ht="15.75">
      <c r="J398" s="217"/>
      <c r="M398" s="217"/>
      <c r="N398" s="217"/>
      <c r="O398" s="217"/>
      <c r="S398" s="217"/>
    </row>
    <row r="399" spans="10:19" ht="15.75">
      <c r="J399" s="217"/>
      <c r="M399" s="217"/>
      <c r="N399" s="217"/>
      <c r="O399" s="217"/>
      <c r="S399" s="217"/>
    </row>
    <row r="400" spans="10:19" ht="15.75">
      <c r="J400" s="217"/>
      <c r="M400" s="217"/>
      <c r="N400" s="217"/>
      <c r="O400" s="217"/>
      <c r="S400" s="217"/>
    </row>
    <row r="401" spans="10:19" ht="15.75">
      <c r="J401" s="217"/>
      <c r="M401" s="217"/>
      <c r="N401" s="217"/>
      <c r="O401" s="217"/>
      <c r="S401" s="217"/>
    </row>
    <row r="402" spans="10:19" ht="15.75">
      <c r="J402" s="217"/>
      <c r="M402" s="217"/>
      <c r="N402" s="217"/>
      <c r="O402" s="217"/>
      <c r="S402" s="217"/>
    </row>
    <row r="403" spans="10:19" ht="15.75">
      <c r="J403" s="217"/>
      <c r="M403" s="217"/>
      <c r="N403" s="217"/>
      <c r="O403" s="217"/>
      <c r="S403" s="217"/>
    </row>
    <row r="404" spans="10:19" ht="15.75">
      <c r="J404" s="217"/>
      <c r="M404" s="217"/>
      <c r="N404" s="217"/>
      <c r="O404" s="217"/>
      <c r="S404" s="217"/>
    </row>
    <row r="405" spans="10:19" ht="15.75">
      <c r="J405" s="217"/>
      <c r="M405" s="217"/>
      <c r="N405" s="217"/>
      <c r="O405" s="217"/>
      <c r="S405" s="217"/>
    </row>
    <row r="406" spans="10:19" ht="15.75">
      <c r="J406" s="217"/>
      <c r="M406" s="217"/>
      <c r="N406" s="217"/>
      <c r="O406" s="217"/>
      <c r="S406" s="217"/>
    </row>
    <row r="407" spans="10:19" ht="15.75">
      <c r="J407" s="217"/>
      <c r="M407" s="217"/>
      <c r="N407" s="217"/>
      <c r="O407" s="217"/>
      <c r="S407" s="217"/>
    </row>
    <row r="408" spans="10:19" ht="15.75">
      <c r="J408" s="217"/>
      <c r="M408" s="217"/>
      <c r="N408" s="217"/>
      <c r="O408" s="217"/>
      <c r="S408" s="217"/>
    </row>
    <row r="409" spans="10:19" ht="15.75">
      <c r="J409" s="217"/>
      <c r="M409" s="217"/>
      <c r="N409" s="217"/>
      <c r="O409" s="217"/>
      <c r="S409" s="217"/>
    </row>
    <row r="410" spans="10:19" ht="15.75">
      <c r="J410" s="217"/>
      <c r="M410" s="217"/>
      <c r="N410" s="217"/>
      <c r="O410" s="217"/>
      <c r="S410" s="217"/>
    </row>
    <row r="411" spans="10:19" ht="15.75">
      <c r="J411" s="217"/>
      <c r="M411" s="217"/>
      <c r="N411" s="217"/>
      <c r="O411" s="217"/>
      <c r="S411" s="217"/>
    </row>
    <row r="412" spans="10:19" ht="15.75">
      <c r="J412" s="217"/>
      <c r="M412" s="217"/>
      <c r="N412" s="217"/>
      <c r="O412" s="217"/>
      <c r="S412" s="217"/>
    </row>
    <row r="413" spans="10:19" ht="15.75">
      <c r="J413" s="217"/>
      <c r="M413" s="217"/>
      <c r="N413" s="217"/>
      <c r="O413" s="217"/>
      <c r="S413" s="217"/>
    </row>
    <row r="414" spans="10:19" ht="15.75">
      <c r="J414" s="217"/>
      <c r="M414" s="217"/>
      <c r="N414" s="217"/>
      <c r="O414" s="217"/>
      <c r="S414" s="217"/>
    </row>
    <row r="415" spans="10:19" ht="15.75">
      <c r="J415" s="217"/>
      <c r="M415" s="217"/>
      <c r="N415" s="217"/>
      <c r="O415" s="217"/>
      <c r="S415" s="217"/>
    </row>
    <row r="416" spans="10:19" ht="15.75">
      <c r="J416" s="217"/>
      <c r="M416" s="217"/>
      <c r="N416" s="217"/>
      <c r="O416" s="217"/>
      <c r="S416" s="217"/>
    </row>
    <row r="417" spans="10:19" ht="15.75">
      <c r="J417" s="217"/>
      <c r="M417" s="217"/>
      <c r="N417" s="217"/>
      <c r="O417" s="217"/>
      <c r="S417" s="217"/>
    </row>
    <row r="418" spans="10:19" ht="15.75">
      <c r="J418" s="217"/>
      <c r="M418" s="217"/>
      <c r="N418" s="217"/>
      <c r="O418" s="217"/>
      <c r="S418" s="217"/>
    </row>
    <row r="419" spans="10:19" ht="15.75">
      <c r="J419" s="217"/>
      <c r="M419" s="217"/>
      <c r="N419" s="217"/>
      <c r="O419" s="217"/>
      <c r="S419" s="217"/>
    </row>
    <row r="420" spans="10:19" ht="15.75">
      <c r="J420" s="217"/>
      <c r="M420" s="217"/>
      <c r="N420" s="217"/>
      <c r="O420" s="217"/>
      <c r="S420" s="217"/>
    </row>
    <row r="421" spans="10:19" ht="15.75">
      <c r="J421" s="217"/>
      <c r="M421" s="217"/>
      <c r="N421" s="217"/>
      <c r="O421" s="217"/>
      <c r="S421" s="217"/>
    </row>
    <row r="422" spans="10:19" ht="15.75">
      <c r="J422" s="217"/>
      <c r="M422" s="217"/>
      <c r="N422" s="217"/>
      <c r="O422" s="217"/>
      <c r="S422" s="217"/>
    </row>
    <row r="423" spans="10:19" ht="15.75">
      <c r="J423" s="217"/>
      <c r="M423" s="217"/>
      <c r="N423" s="217"/>
      <c r="O423" s="217"/>
      <c r="S423" s="217"/>
    </row>
    <row r="424" spans="10:19" ht="15.75">
      <c r="J424" s="217"/>
      <c r="M424" s="217"/>
      <c r="N424" s="217"/>
      <c r="O424" s="217"/>
      <c r="S424" s="217"/>
    </row>
    <row r="425" spans="10:19" ht="15.75">
      <c r="J425" s="217"/>
      <c r="M425" s="217"/>
      <c r="N425" s="217"/>
      <c r="O425" s="217"/>
      <c r="S425" s="217"/>
    </row>
    <row r="426" spans="10:19" ht="15.75">
      <c r="J426" s="217"/>
      <c r="M426" s="217"/>
      <c r="N426" s="217"/>
      <c r="O426" s="217"/>
      <c r="S426" s="217"/>
    </row>
    <row r="427" spans="10:19" ht="15.75">
      <c r="J427" s="217"/>
      <c r="M427" s="217"/>
      <c r="N427" s="217"/>
      <c r="O427" s="217"/>
      <c r="S427" s="217"/>
    </row>
    <row r="428" spans="10:19" ht="15.75">
      <c r="J428" s="217"/>
      <c r="M428" s="217"/>
      <c r="N428" s="217"/>
      <c r="O428" s="217"/>
      <c r="S428" s="217"/>
    </row>
    <row r="429" spans="10:19" ht="15.75">
      <c r="J429" s="217"/>
      <c r="M429" s="217"/>
      <c r="N429" s="217"/>
      <c r="O429" s="217"/>
      <c r="S429" s="217"/>
    </row>
    <row r="430" spans="10:19" ht="15.75">
      <c r="J430" s="217"/>
      <c r="M430" s="217"/>
      <c r="N430" s="217"/>
      <c r="O430" s="217"/>
      <c r="S430" s="217"/>
    </row>
    <row r="431" spans="10:19" ht="15.75">
      <c r="J431" s="217"/>
      <c r="M431" s="217"/>
      <c r="N431" s="217"/>
      <c r="O431" s="217"/>
      <c r="S431" s="217"/>
    </row>
    <row r="432" spans="10:19" ht="15.75">
      <c r="J432" s="217"/>
      <c r="M432" s="217"/>
      <c r="N432" s="217"/>
      <c r="O432" s="217"/>
      <c r="S432" s="217"/>
    </row>
    <row r="433" spans="10:19" ht="15.75">
      <c r="J433" s="217"/>
      <c r="M433" s="217"/>
      <c r="N433" s="217"/>
      <c r="O433" s="217"/>
      <c r="S433" s="217"/>
    </row>
    <row r="434" spans="10:19" ht="15.75">
      <c r="J434" s="217"/>
      <c r="M434" s="217"/>
      <c r="N434" s="217"/>
      <c r="O434" s="217"/>
      <c r="S434" s="217"/>
    </row>
    <row r="435" spans="10:19" ht="15.75">
      <c r="J435" s="217"/>
      <c r="M435" s="217"/>
      <c r="N435" s="217"/>
      <c r="O435" s="217"/>
      <c r="S435" s="217"/>
    </row>
    <row r="436" spans="10:19" ht="15.75">
      <c r="J436" s="217"/>
      <c r="M436" s="217"/>
      <c r="N436" s="217"/>
      <c r="O436" s="217"/>
      <c r="S436" s="217"/>
    </row>
    <row r="437" spans="10:19" ht="15.75">
      <c r="J437" s="217"/>
      <c r="M437" s="217"/>
      <c r="N437" s="217"/>
      <c r="O437" s="217"/>
      <c r="S437" s="217"/>
    </row>
    <row r="438" spans="10:19" ht="15.75">
      <c r="J438" s="217"/>
      <c r="M438" s="217"/>
      <c r="N438" s="217"/>
      <c r="O438" s="217"/>
      <c r="S438" s="217"/>
    </row>
    <row r="439" spans="10:19" ht="15.75">
      <c r="J439" s="217"/>
      <c r="M439" s="217"/>
      <c r="N439" s="217"/>
      <c r="O439" s="217"/>
      <c r="S439" s="217"/>
    </row>
    <row r="440" spans="10:19" ht="15.75">
      <c r="J440" s="217"/>
      <c r="M440" s="217"/>
      <c r="N440" s="217"/>
      <c r="O440" s="217"/>
      <c r="S440" s="217"/>
    </row>
    <row r="441" spans="10:19" ht="15.75">
      <c r="J441" s="217"/>
      <c r="M441" s="217"/>
      <c r="N441" s="217"/>
      <c r="O441" s="217"/>
      <c r="S441" s="217"/>
    </row>
    <row r="442" spans="10:19" ht="15.75">
      <c r="J442" s="217"/>
      <c r="M442" s="217"/>
      <c r="N442" s="217"/>
      <c r="O442" s="217"/>
      <c r="S442" s="217"/>
    </row>
    <row r="443" spans="10:19" ht="15.75">
      <c r="J443" s="217"/>
      <c r="M443" s="217"/>
      <c r="N443" s="217"/>
      <c r="O443" s="217"/>
      <c r="S443" s="217"/>
    </row>
    <row r="444" spans="10:19" ht="15.75">
      <c r="J444" s="217"/>
      <c r="M444" s="217"/>
      <c r="N444" s="217"/>
      <c r="O444" s="217"/>
      <c r="S444" s="217"/>
    </row>
    <row r="445" spans="10:19" ht="15.75">
      <c r="J445" s="217"/>
      <c r="M445" s="217"/>
      <c r="N445" s="217"/>
      <c r="O445" s="217"/>
      <c r="S445" s="217"/>
    </row>
    <row r="446" spans="10:19" ht="15.75">
      <c r="J446" s="217"/>
      <c r="M446" s="217"/>
      <c r="N446" s="217"/>
      <c r="O446" s="217"/>
      <c r="S446" s="217"/>
    </row>
    <row r="447" spans="10:19" ht="15.75">
      <c r="J447" s="217"/>
      <c r="M447" s="217"/>
      <c r="N447" s="217"/>
      <c r="O447" s="217"/>
      <c r="S447" s="217"/>
    </row>
    <row r="448" spans="10:19" ht="15.75">
      <c r="J448" s="217"/>
      <c r="M448" s="217"/>
      <c r="N448" s="217"/>
      <c r="O448" s="217"/>
      <c r="S448" s="217"/>
    </row>
    <row r="449" spans="10:19" ht="15.75">
      <c r="J449" s="217"/>
      <c r="M449" s="217"/>
      <c r="N449" s="217"/>
      <c r="O449" s="217"/>
      <c r="S449" s="217"/>
    </row>
    <row r="450" spans="10:19" ht="15.75">
      <c r="J450" s="217"/>
      <c r="M450" s="217"/>
      <c r="N450" s="217"/>
      <c r="O450" s="217"/>
      <c r="S450" s="217"/>
    </row>
    <row r="451" spans="10:19" ht="15.75">
      <c r="J451" s="217"/>
      <c r="M451" s="217"/>
      <c r="N451" s="217"/>
      <c r="O451" s="217"/>
      <c r="S451" s="217"/>
    </row>
    <row r="452" spans="10:19" ht="15.75">
      <c r="J452" s="217"/>
      <c r="M452" s="217"/>
      <c r="N452" s="217"/>
      <c r="O452" s="217"/>
      <c r="S452" s="217"/>
    </row>
    <row r="453" spans="10:19" ht="15.75">
      <c r="J453" s="217"/>
      <c r="M453" s="217"/>
      <c r="N453" s="217"/>
      <c r="O453" s="217"/>
      <c r="S453" s="217"/>
    </row>
    <row r="454" spans="10:19" ht="15.75">
      <c r="J454" s="217"/>
      <c r="M454" s="217"/>
      <c r="N454" s="217"/>
      <c r="O454" s="217"/>
      <c r="S454" s="217"/>
    </row>
    <row r="455" spans="10:19" ht="15.75">
      <c r="J455" s="217"/>
      <c r="M455" s="217"/>
      <c r="N455" s="217"/>
      <c r="O455" s="217"/>
      <c r="S455" s="217"/>
    </row>
    <row r="456" spans="10:19" ht="15.75">
      <c r="J456" s="217"/>
      <c r="M456" s="217"/>
      <c r="N456" s="217"/>
      <c r="O456" s="217"/>
      <c r="S456" s="217"/>
    </row>
    <row r="457" spans="10:19" ht="15.75">
      <c r="J457" s="217"/>
      <c r="M457" s="217"/>
      <c r="N457" s="217"/>
      <c r="O457" s="217"/>
      <c r="S457" s="217"/>
    </row>
    <row r="458" spans="10:19" ht="15.75">
      <c r="J458" s="217"/>
      <c r="M458" s="217"/>
      <c r="N458" s="217"/>
      <c r="O458" s="217"/>
      <c r="S458" s="217"/>
    </row>
    <row r="459" spans="10:19" ht="15.75">
      <c r="J459" s="217"/>
      <c r="M459" s="217"/>
      <c r="N459" s="217"/>
      <c r="O459" s="217"/>
      <c r="S459" s="217"/>
    </row>
    <row r="460" spans="10:19" ht="15.75">
      <c r="J460" s="217"/>
      <c r="M460" s="217"/>
      <c r="N460" s="217"/>
      <c r="O460" s="217"/>
      <c r="S460" s="217"/>
    </row>
    <row r="461" spans="10:19" ht="15.75">
      <c r="J461" s="217"/>
      <c r="M461" s="217"/>
      <c r="N461" s="217"/>
      <c r="O461" s="217"/>
      <c r="S461" s="217"/>
    </row>
    <row r="462" spans="10:19" ht="15.75">
      <c r="J462" s="217"/>
      <c r="M462" s="217"/>
      <c r="N462" s="217"/>
      <c r="O462" s="217"/>
      <c r="S462" s="217"/>
    </row>
    <row r="463" spans="10:19" ht="15.75">
      <c r="J463" s="217"/>
      <c r="M463" s="217"/>
      <c r="N463" s="217"/>
      <c r="O463" s="217"/>
      <c r="S463" s="217"/>
    </row>
    <row r="464" spans="10:19" ht="15.75">
      <c r="J464" s="217"/>
      <c r="M464" s="217"/>
      <c r="N464" s="217"/>
      <c r="O464" s="217"/>
      <c r="S464" s="217"/>
    </row>
    <row r="465" spans="10:19" ht="15.75">
      <c r="J465" s="217"/>
      <c r="M465" s="217"/>
      <c r="N465" s="217"/>
      <c r="O465" s="217"/>
      <c r="S465" s="217"/>
    </row>
    <row r="466" spans="10:19" ht="15.75">
      <c r="J466" s="217"/>
      <c r="M466" s="217"/>
      <c r="N466" s="217"/>
      <c r="O466" s="217"/>
      <c r="S466" s="217"/>
    </row>
    <row r="467" spans="10:19" ht="15.75">
      <c r="J467" s="217"/>
      <c r="M467" s="217"/>
      <c r="N467" s="217"/>
      <c r="O467" s="217"/>
      <c r="S467" s="217"/>
    </row>
    <row r="468" spans="10:19" ht="15.75">
      <c r="J468" s="217"/>
      <c r="M468" s="217"/>
      <c r="N468" s="217"/>
      <c r="O468" s="217"/>
      <c r="S468" s="217"/>
    </row>
    <row r="469" spans="10:19" ht="15.75">
      <c r="J469" s="217"/>
      <c r="M469" s="217"/>
      <c r="N469" s="217"/>
      <c r="O469" s="217"/>
      <c r="S469" s="217"/>
    </row>
    <row r="470" spans="10:19" ht="15.75">
      <c r="J470" s="217"/>
      <c r="M470" s="217"/>
      <c r="N470" s="217"/>
      <c r="O470" s="217"/>
      <c r="S470" s="217"/>
    </row>
    <row r="471" spans="10:19" ht="15.75">
      <c r="J471" s="217"/>
      <c r="M471" s="217"/>
      <c r="N471" s="217"/>
      <c r="O471" s="217"/>
      <c r="S471" s="217"/>
    </row>
    <row r="472" spans="10:19" ht="15.75">
      <c r="J472" s="217"/>
      <c r="M472" s="217"/>
      <c r="N472" s="217"/>
      <c r="O472" s="217"/>
      <c r="S472" s="217"/>
    </row>
    <row r="473" spans="10:19" ht="15.75">
      <c r="J473" s="217"/>
      <c r="M473" s="217"/>
      <c r="N473" s="217"/>
      <c r="O473" s="217"/>
      <c r="S473" s="217"/>
    </row>
    <row r="474" spans="10:19" ht="15.75">
      <c r="J474" s="217"/>
      <c r="M474" s="217"/>
      <c r="N474" s="217"/>
      <c r="O474" s="217"/>
      <c r="S474" s="217"/>
    </row>
    <row r="475" spans="10:19" ht="15.75">
      <c r="J475" s="217"/>
      <c r="M475" s="217"/>
      <c r="N475" s="217"/>
      <c r="O475" s="217"/>
      <c r="S475" s="217"/>
    </row>
    <row r="476" spans="10:19" ht="15.75">
      <c r="J476" s="217"/>
      <c r="M476" s="217"/>
      <c r="N476" s="217"/>
      <c r="O476" s="217"/>
      <c r="S476" s="217"/>
    </row>
    <row r="477" spans="10:19" ht="15.75">
      <c r="J477" s="217"/>
      <c r="M477" s="217"/>
      <c r="N477" s="217"/>
      <c r="O477" s="217"/>
      <c r="S477" s="217"/>
    </row>
    <row r="478" spans="10:19" ht="15.75">
      <c r="J478" s="217"/>
      <c r="M478" s="217"/>
      <c r="N478" s="217"/>
      <c r="O478" s="217"/>
      <c r="S478" s="217"/>
    </row>
    <row r="479" spans="10:19" ht="15.75">
      <c r="J479" s="217"/>
      <c r="M479" s="217"/>
      <c r="N479" s="217"/>
      <c r="O479" s="217"/>
      <c r="S479" s="217"/>
    </row>
    <row r="480" spans="10:19" ht="15.75">
      <c r="J480" s="217"/>
      <c r="M480" s="217"/>
      <c r="N480" s="217"/>
      <c r="O480" s="217"/>
      <c r="S480" s="217"/>
    </row>
    <row r="481" spans="10:19" ht="15.75">
      <c r="J481" s="217"/>
      <c r="M481" s="217"/>
      <c r="N481" s="217"/>
      <c r="O481" s="217"/>
      <c r="S481" s="217"/>
    </row>
    <row r="482" spans="10:19" ht="15.75">
      <c r="J482" s="217"/>
      <c r="M482" s="217"/>
      <c r="N482" s="217"/>
      <c r="O482" s="217"/>
      <c r="S482" s="217"/>
    </row>
    <row r="483" spans="10:19" ht="15.75">
      <c r="J483" s="217"/>
      <c r="M483" s="217"/>
      <c r="N483" s="217"/>
      <c r="O483" s="217"/>
      <c r="S483" s="217"/>
    </row>
    <row r="484" spans="10:19" ht="15.75">
      <c r="J484" s="217"/>
      <c r="M484" s="217"/>
      <c r="N484" s="217"/>
      <c r="O484" s="217"/>
      <c r="S484" s="217"/>
    </row>
    <row r="485" spans="10:19" ht="15.75">
      <c r="J485" s="217"/>
      <c r="M485" s="217"/>
      <c r="N485" s="217"/>
      <c r="O485" s="217"/>
      <c r="S485" s="217"/>
    </row>
    <row r="486" spans="10:19" ht="15.75">
      <c r="J486" s="217"/>
      <c r="M486" s="217"/>
      <c r="N486" s="217"/>
      <c r="O486" s="217"/>
      <c r="S486" s="217"/>
    </row>
    <row r="487" spans="10:19" ht="15.75">
      <c r="J487" s="217"/>
      <c r="M487" s="217"/>
      <c r="N487" s="217"/>
      <c r="O487" s="217"/>
      <c r="S487" s="217"/>
    </row>
    <row r="488" spans="10:19" ht="15.75">
      <c r="J488" s="217"/>
      <c r="M488" s="217"/>
      <c r="N488" s="217"/>
      <c r="O488" s="217"/>
      <c r="S488" s="217"/>
    </row>
    <row r="489" spans="10:19" ht="15.75">
      <c r="J489" s="217"/>
      <c r="M489" s="217"/>
      <c r="N489" s="217"/>
      <c r="O489" s="217"/>
      <c r="S489" s="217"/>
    </row>
    <row r="490" spans="10:19" ht="15.75">
      <c r="J490" s="217"/>
      <c r="M490" s="217"/>
      <c r="N490" s="217"/>
      <c r="O490" s="217"/>
      <c r="S490" s="217"/>
    </row>
    <row r="491" spans="10:19" ht="15.75">
      <c r="J491" s="217"/>
      <c r="M491" s="217"/>
      <c r="N491" s="217"/>
      <c r="O491" s="217"/>
      <c r="S491" s="217"/>
    </row>
    <row r="492" spans="10:19" ht="15.75">
      <c r="J492" s="217"/>
      <c r="M492" s="217"/>
      <c r="N492" s="217"/>
      <c r="O492" s="217"/>
      <c r="S492" s="217"/>
    </row>
    <row r="493" spans="10:19" ht="15.75">
      <c r="J493" s="217"/>
      <c r="M493" s="217"/>
      <c r="N493" s="217"/>
      <c r="O493" s="217"/>
      <c r="S493" s="217"/>
    </row>
    <row r="494" spans="10:19" ht="15.75">
      <c r="J494" s="217"/>
      <c r="M494" s="217"/>
      <c r="N494" s="217"/>
      <c r="O494" s="217"/>
      <c r="S494" s="217"/>
    </row>
    <row r="495" spans="10:19" ht="15.75">
      <c r="J495" s="217"/>
      <c r="M495" s="217"/>
      <c r="N495" s="217"/>
      <c r="O495" s="217"/>
      <c r="S495" s="217"/>
    </row>
    <row r="496" spans="10:19" ht="15.75">
      <c r="J496" s="217"/>
      <c r="M496" s="217"/>
      <c r="N496" s="217"/>
      <c r="O496" s="217"/>
      <c r="S496" s="217"/>
    </row>
    <row r="497" spans="10:19" ht="15.75">
      <c r="J497" s="217"/>
      <c r="M497" s="217"/>
      <c r="N497" s="217"/>
      <c r="O497" s="217"/>
      <c r="S497" s="217"/>
    </row>
    <row r="498" spans="10:19" ht="15.75">
      <c r="J498" s="217"/>
      <c r="M498" s="217"/>
      <c r="N498" s="217"/>
      <c r="O498" s="217"/>
      <c r="S498" s="217"/>
    </row>
    <row r="499" spans="10:19" ht="15.75">
      <c r="J499" s="217"/>
      <c r="M499" s="217"/>
      <c r="N499" s="217"/>
      <c r="O499" s="217"/>
      <c r="S499" s="217"/>
    </row>
    <row r="500" spans="10:19" ht="15.75">
      <c r="J500" s="217"/>
      <c r="M500" s="217"/>
      <c r="N500" s="217"/>
      <c r="O500" s="217"/>
      <c r="S500" s="217"/>
    </row>
    <row r="501" spans="10:19" ht="15.75">
      <c r="J501" s="217"/>
      <c r="M501" s="217"/>
      <c r="N501" s="217"/>
      <c r="O501" s="217"/>
      <c r="S501" s="217"/>
    </row>
    <row r="502" spans="10:19" ht="15.75">
      <c r="J502" s="217"/>
      <c r="M502" s="217"/>
      <c r="N502" s="217"/>
      <c r="O502" s="217"/>
      <c r="S502" s="217"/>
    </row>
    <row r="503" spans="10:19" ht="15.75">
      <c r="J503" s="217"/>
      <c r="M503" s="217"/>
      <c r="N503" s="217"/>
      <c r="O503" s="217"/>
      <c r="S503" s="217"/>
    </row>
    <row r="504" spans="10:19" ht="15.75">
      <c r="J504" s="217"/>
      <c r="M504" s="217"/>
      <c r="N504" s="217"/>
      <c r="O504" s="217"/>
      <c r="S504" s="217"/>
    </row>
    <row r="505" spans="10:19" ht="15.75">
      <c r="J505" s="217"/>
      <c r="M505" s="217"/>
      <c r="N505" s="217"/>
      <c r="O505" s="217"/>
      <c r="S505" s="217"/>
    </row>
    <row r="506" spans="10:19" ht="15.75">
      <c r="J506" s="217"/>
      <c r="M506" s="217"/>
      <c r="N506" s="217"/>
      <c r="O506" s="217"/>
      <c r="S506" s="217"/>
    </row>
    <row r="507" spans="10:19" ht="15.75">
      <c r="J507" s="217"/>
      <c r="M507" s="217"/>
      <c r="N507" s="217"/>
      <c r="O507" s="217"/>
      <c r="S507" s="217"/>
    </row>
    <row r="508" spans="10:19" ht="15.75">
      <c r="J508" s="217"/>
      <c r="M508" s="217"/>
      <c r="N508" s="217"/>
      <c r="O508" s="217"/>
      <c r="S508" s="217"/>
    </row>
    <row r="509" spans="10:19" ht="15.75">
      <c r="J509" s="217"/>
      <c r="M509" s="217"/>
      <c r="N509" s="217"/>
      <c r="O509" s="217"/>
      <c r="S509" s="217"/>
    </row>
    <row r="510" spans="10:19" ht="15.75">
      <c r="J510" s="217"/>
      <c r="M510" s="217"/>
      <c r="N510" s="217"/>
      <c r="O510" s="217"/>
      <c r="S510" s="217"/>
    </row>
    <row r="511" spans="10:19" ht="15.75">
      <c r="J511" s="217"/>
      <c r="M511" s="217"/>
      <c r="N511" s="217"/>
      <c r="O511" s="217"/>
      <c r="S511" s="217"/>
    </row>
    <row r="512" spans="10:19" ht="15.75">
      <c r="J512" s="217"/>
      <c r="M512" s="217"/>
      <c r="N512" s="217"/>
      <c r="O512" s="217"/>
      <c r="S512" s="217"/>
    </row>
    <row r="513" spans="10:19" ht="15.75">
      <c r="J513" s="217"/>
      <c r="M513" s="217"/>
      <c r="N513" s="217"/>
      <c r="O513" s="217"/>
      <c r="S513" s="217"/>
    </row>
    <row r="514" spans="10:19" ht="15.75">
      <c r="J514" s="217"/>
      <c r="M514" s="217"/>
      <c r="N514" s="217"/>
      <c r="O514" s="217"/>
      <c r="S514" s="217"/>
    </row>
    <row r="515" spans="10:19" ht="15.75">
      <c r="J515" s="217"/>
      <c r="M515" s="217"/>
      <c r="N515" s="217"/>
      <c r="O515" s="217"/>
      <c r="S515" s="217"/>
    </row>
    <row r="516" spans="10:19" ht="15.75">
      <c r="J516" s="217"/>
      <c r="M516" s="217"/>
      <c r="N516" s="217"/>
      <c r="O516" s="217"/>
      <c r="S516" s="217"/>
    </row>
    <row r="517" spans="10:19" ht="15.75">
      <c r="J517" s="217"/>
      <c r="M517" s="217"/>
      <c r="N517" s="217"/>
      <c r="O517" s="217"/>
      <c r="S517" s="217"/>
    </row>
    <row r="518" spans="10:19" ht="15.75">
      <c r="J518" s="217"/>
      <c r="M518" s="217"/>
      <c r="N518" s="217"/>
      <c r="O518" s="217"/>
      <c r="S518" s="217"/>
    </row>
    <row r="519" spans="10:19" ht="15.75">
      <c r="J519" s="217"/>
      <c r="M519" s="217"/>
      <c r="N519" s="217"/>
      <c r="O519" s="217"/>
      <c r="S519" s="217"/>
    </row>
    <row r="520" spans="10:19" ht="15.75">
      <c r="J520" s="217"/>
      <c r="M520" s="217"/>
      <c r="N520" s="217"/>
      <c r="O520" s="217"/>
      <c r="S520" s="217"/>
    </row>
    <row r="521" spans="10:19" ht="15.75">
      <c r="J521" s="217"/>
      <c r="M521" s="217"/>
      <c r="N521" s="217"/>
      <c r="O521" s="217"/>
      <c r="S521" s="217"/>
    </row>
    <row r="522" spans="10:19" ht="15.75">
      <c r="J522" s="217"/>
      <c r="M522" s="217"/>
      <c r="N522" s="217"/>
      <c r="O522" s="217"/>
      <c r="S522" s="217"/>
    </row>
    <row r="523" spans="10:19" ht="15.75">
      <c r="J523" s="217"/>
      <c r="M523" s="217"/>
      <c r="N523" s="217"/>
      <c r="O523" s="217"/>
      <c r="S523" s="217"/>
    </row>
    <row r="524" spans="10:19" ht="15.75">
      <c r="J524" s="217"/>
      <c r="M524" s="217"/>
      <c r="N524" s="217"/>
      <c r="O524" s="217"/>
      <c r="S524" s="217"/>
    </row>
    <row r="525" spans="10:19" ht="15.75">
      <c r="J525" s="217"/>
      <c r="M525" s="217"/>
      <c r="N525" s="217"/>
      <c r="O525" s="217"/>
      <c r="S525" s="217"/>
    </row>
    <row r="526" spans="10:19" ht="15.75">
      <c r="J526" s="217"/>
      <c r="M526" s="217"/>
      <c r="N526" s="217"/>
      <c r="O526" s="217"/>
      <c r="S526" s="217"/>
    </row>
    <row r="527" spans="10:19" ht="15.75">
      <c r="J527" s="217"/>
      <c r="M527" s="217"/>
      <c r="N527" s="217"/>
      <c r="O527" s="217"/>
      <c r="S527" s="217"/>
    </row>
    <row r="528" spans="10:19" ht="15.75">
      <c r="J528" s="217"/>
      <c r="M528" s="217"/>
      <c r="N528" s="217"/>
      <c r="O528" s="217"/>
      <c r="S528" s="217"/>
    </row>
    <row r="529" spans="10:19" ht="15.75">
      <c r="J529" s="217"/>
      <c r="M529" s="217"/>
      <c r="N529" s="217"/>
      <c r="O529" s="217"/>
      <c r="S529" s="217"/>
    </row>
    <row r="530" spans="10:19" ht="15.75">
      <c r="J530" s="217"/>
      <c r="M530" s="217"/>
      <c r="N530" s="217"/>
      <c r="O530" s="217"/>
      <c r="S530" s="217"/>
    </row>
    <row r="531" spans="10:19" ht="15.75">
      <c r="J531" s="217"/>
      <c r="M531" s="217"/>
      <c r="N531" s="217"/>
      <c r="O531" s="217"/>
      <c r="S531" s="217"/>
    </row>
    <row r="532" spans="10:19" ht="15.75">
      <c r="J532" s="217"/>
      <c r="M532" s="217"/>
      <c r="N532" s="217"/>
      <c r="O532" s="217"/>
      <c r="S532" s="217"/>
    </row>
    <row r="533" spans="10:19" ht="15.75">
      <c r="J533" s="217"/>
      <c r="M533" s="217"/>
      <c r="N533" s="217"/>
      <c r="O533" s="217"/>
      <c r="S533" s="217"/>
    </row>
    <row r="534" spans="10:19" ht="15.75">
      <c r="J534" s="217"/>
      <c r="M534" s="217"/>
      <c r="N534" s="217"/>
      <c r="O534" s="217"/>
      <c r="S534" s="217"/>
    </row>
    <row r="535" spans="10:19" ht="15.75">
      <c r="J535" s="217"/>
      <c r="M535" s="217"/>
      <c r="N535" s="217"/>
      <c r="O535" s="217"/>
      <c r="S535" s="217"/>
    </row>
    <row r="536" spans="10:19" ht="15.75">
      <c r="J536" s="217"/>
      <c r="M536" s="217"/>
      <c r="N536" s="217"/>
      <c r="O536" s="217"/>
      <c r="S536" s="217"/>
    </row>
    <row r="537" spans="10:19" ht="15.75">
      <c r="J537" s="217"/>
      <c r="M537" s="217"/>
      <c r="N537" s="217"/>
      <c r="O537" s="217"/>
      <c r="S537" s="217"/>
    </row>
    <row r="538" spans="10:19" ht="15.75">
      <c r="J538" s="217"/>
      <c r="M538" s="217"/>
      <c r="N538" s="217"/>
      <c r="O538" s="217"/>
      <c r="S538" s="217"/>
    </row>
    <row r="539" spans="10:19" ht="15.75">
      <c r="J539" s="217"/>
      <c r="M539" s="217"/>
      <c r="N539" s="217"/>
      <c r="O539" s="217"/>
      <c r="S539" s="217"/>
    </row>
    <row r="540" spans="10:19" ht="15.75">
      <c r="J540" s="217"/>
      <c r="M540" s="217"/>
      <c r="N540" s="217"/>
      <c r="O540" s="217"/>
      <c r="S540" s="217"/>
    </row>
    <row r="541" spans="10:19" ht="15.75">
      <c r="J541" s="217"/>
      <c r="M541" s="217"/>
      <c r="N541" s="217"/>
      <c r="O541" s="217"/>
      <c r="S541" s="217"/>
    </row>
    <row r="542" spans="10:19" ht="15.75">
      <c r="J542" s="217"/>
      <c r="M542" s="217"/>
      <c r="N542" s="217"/>
      <c r="O542" s="217"/>
      <c r="S542" s="217"/>
    </row>
    <row r="543" spans="10:19" ht="15.75">
      <c r="J543" s="217"/>
      <c r="M543" s="217"/>
      <c r="N543" s="217"/>
      <c r="O543" s="217"/>
      <c r="S543" s="217"/>
    </row>
    <row r="544" spans="10:19" ht="15.75">
      <c r="J544" s="217"/>
      <c r="M544" s="217"/>
      <c r="N544" s="217"/>
      <c r="O544" s="217"/>
      <c r="S544" s="217"/>
    </row>
    <row r="545" spans="10:19" ht="15.75">
      <c r="J545" s="217"/>
      <c r="M545" s="217"/>
      <c r="N545" s="217"/>
      <c r="O545" s="217"/>
      <c r="S545" s="217"/>
    </row>
    <row r="546" spans="10:19" ht="15.75">
      <c r="J546" s="217"/>
      <c r="M546" s="217"/>
      <c r="N546" s="217"/>
      <c r="O546" s="217"/>
      <c r="S546" s="217"/>
    </row>
    <row r="547" spans="10:19" ht="15.75">
      <c r="J547" s="217"/>
      <c r="M547" s="217"/>
      <c r="N547" s="217"/>
      <c r="O547" s="217"/>
      <c r="S547" s="217"/>
    </row>
    <row r="548" spans="10:19" ht="15.75">
      <c r="J548" s="217"/>
      <c r="M548" s="217"/>
      <c r="N548" s="217"/>
      <c r="O548" s="217"/>
      <c r="S548" s="217"/>
    </row>
    <row r="549" spans="10:19" ht="15.75">
      <c r="J549" s="217"/>
      <c r="M549" s="217"/>
      <c r="N549" s="217"/>
      <c r="O549" s="217"/>
      <c r="S549" s="217"/>
    </row>
    <row r="550" spans="10:19" ht="15.75">
      <c r="J550" s="217"/>
      <c r="M550" s="217"/>
      <c r="N550" s="217"/>
      <c r="O550" s="217"/>
      <c r="S550" s="217"/>
    </row>
    <row r="551" spans="10:19" ht="15.75">
      <c r="J551" s="217"/>
      <c r="M551" s="217"/>
      <c r="N551" s="217"/>
      <c r="O551" s="217"/>
      <c r="S551" s="217"/>
    </row>
    <row r="552" spans="10:19" ht="15.75">
      <c r="J552" s="217"/>
      <c r="M552" s="217"/>
      <c r="N552" s="217"/>
      <c r="O552" s="217"/>
      <c r="S552" s="217"/>
    </row>
    <row r="553" spans="10:19" ht="15.75">
      <c r="J553" s="217"/>
      <c r="M553" s="217"/>
      <c r="N553" s="217"/>
      <c r="O553" s="217"/>
      <c r="S553" s="217"/>
    </row>
    <row r="554" spans="10:19" ht="15.75">
      <c r="J554" s="217"/>
      <c r="M554" s="217"/>
      <c r="N554" s="217"/>
      <c r="O554" s="217"/>
      <c r="S554" s="217"/>
    </row>
    <row r="555" spans="10:19" ht="15.75">
      <c r="J555" s="217"/>
      <c r="M555" s="217"/>
      <c r="N555" s="217"/>
      <c r="O555" s="217"/>
      <c r="S555" s="217"/>
    </row>
    <row r="556" spans="10:19" ht="15.75">
      <c r="J556" s="217"/>
      <c r="M556" s="217"/>
      <c r="N556" s="217"/>
      <c r="O556" s="217"/>
      <c r="S556" s="217"/>
    </row>
    <row r="557" spans="10:19" ht="15.75">
      <c r="J557" s="217"/>
      <c r="M557" s="217"/>
      <c r="N557" s="217"/>
      <c r="O557" s="217"/>
      <c r="S557" s="217"/>
    </row>
    <row r="558" spans="10:19" ht="15.75">
      <c r="J558" s="217"/>
      <c r="M558" s="217"/>
      <c r="N558" s="217"/>
      <c r="O558" s="217"/>
      <c r="S558" s="217"/>
    </row>
    <row r="559" spans="10:19" ht="15.75">
      <c r="J559" s="217"/>
      <c r="M559" s="217"/>
      <c r="N559" s="217"/>
      <c r="O559" s="217"/>
      <c r="S559" s="217"/>
    </row>
    <row r="560" spans="10:19" ht="15.75">
      <c r="J560" s="217"/>
      <c r="M560" s="217"/>
      <c r="N560" s="217"/>
      <c r="O560" s="217"/>
      <c r="S560" s="217"/>
    </row>
    <row r="561" spans="10:19" ht="15.75">
      <c r="J561" s="217"/>
      <c r="M561" s="217"/>
      <c r="N561" s="217"/>
      <c r="O561" s="217"/>
      <c r="S561" s="217"/>
    </row>
    <row r="562" spans="10:19" ht="15.75">
      <c r="J562" s="217"/>
      <c r="M562" s="217"/>
      <c r="N562" s="217"/>
      <c r="O562" s="217"/>
      <c r="S562" s="217"/>
    </row>
    <row r="563" spans="10:19" ht="15.75">
      <c r="J563" s="217"/>
      <c r="M563" s="217"/>
      <c r="N563" s="217"/>
      <c r="O563" s="217"/>
      <c r="S563" s="217"/>
    </row>
    <row r="564" spans="10:19" ht="15.75">
      <c r="J564" s="217"/>
      <c r="M564" s="217"/>
      <c r="N564" s="217"/>
      <c r="O564" s="217"/>
      <c r="S564" s="217"/>
    </row>
    <row r="565" spans="10:19" ht="15.75">
      <c r="J565" s="217"/>
      <c r="M565" s="217"/>
      <c r="N565" s="217"/>
      <c r="O565" s="217"/>
      <c r="S565" s="217"/>
    </row>
    <row r="566" spans="10:19" ht="15.75">
      <c r="J566" s="217"/>
      <c r="M566" s="217"/>
      <c r="N566" s="217"/>
      <c r="O566" s="217"/>
      <c r="S566" s="217"/>
    </row>
    <row r="567" spans="10:19" ht="15.75">
      <c r="J567" s="217"/>
      <c r="M567" s="217"/>
      <c r="N567" s="217"/>
      <c r="O567" s="217"/>
      <c r="S567" s="217"/>
    </row>
    <row r="568" spans="10:19" ht="15.75">
      <c r="J568" s="217"/>
      <c r="M568" s="217"/>
      <c r="N568" s="217"/>
      <c r="O568" s="217"/>
      <c r="S568" s="217"/>
    </row>
    <row r="569" spans="10:19" ht="15.75">
      <c r="J569" s="217"/>
      <c r="M569" s="217"/>
      <c r="N569" s="217"/>
      <c r="O569" s="217"/>
      <c r="S569" s="217"/>
    </row>
    <row r="570" spans="10:19" ht="15.75">
      <c r="J570" s="217"/>
      <c r="M570" s="217"/>
      <c r="N570" s="217"/>
      <c r="O570" s="217"/>
      <c r="S570" s="217"/>
    </row>
    <row r="571" spans="10:19" ht="15.75">
      <c r="J571" s="217"/>
      <c r="M571" s="217"/>
      <c r="N571" s="217"/>
      <c r="O571" s="217"/>
      <c r="S571" s="217"/>
    </row>
    <row r="572" spans="10:19" ht="15.75">
      <c r="J572" s="217"/>
      <c r="M572" s="217"/>
      <c r="N572" s="217"/>
      <c r="O572" s="217"/>
      <c r="S572" s="217"/>
    </row>
    <row r="573" spans="10:19" ht="15.75">
      <c r="J573" s="217"/>
      <c r="M573" s="217"/>
      <c r="N573" s="217"/>
      <c r="O573" s="217"/>
      <c r="S573" s="217"/>
    </row>
    <row r="574" spans="10:19" ht="15.75">
      <c r="J574" s="217"/>
      <c r="M574" s="217"/>
      <c r="N574" s="217"/>
      <c r="O574" s="217"/>
      <c r="S574" s="217"/>
    </row>
    <row r="575" spans="10:19" ht="15.75">
      <c r="J575" s="217"/>
      <c r="M575" s="217"/>
      <c r="N575" s="217"/>
      <c r="O575" s="217"/>
      <c r="S575" s="217"/>
    </row>
    <row r="576" spans="10:19" ht="15.75">
      <c r="J576" s="217"/>
      <c r="M576" s="217"/>
      <c r="N576" s="217"/>
      <c r="O576" s="217"/>
      <c r="S576" s="217"/>
    </row>
    <row r="577" spans="10:19" ht="15.75">
      <c r="J577" s="217"/>
      <c r="M577" s="217"/>
      <c r="N577" s="217"/>
      <c r="O577" s="217"/>
      <c r="S577" s="217"/>
    </row>
    <row r="578" spans="10:19" ht="15.75">
      <c r="J578" s="217"/>
      <c r="M578" s="217"/>
      <c r="N578" s="217"/>
      <c r="O578" s="217"/>
      <c r="S578" s="217"/>
    </row>
    <row r="579" spans="10:19" ht="15.75">
      <c r="J579" s="217"/>
      <c r="M579" s="217"/>
      <c r="N579" s="217"/>
      <c r="O579" s="217"/>
      <c r="S579" s="217"/>
    </row>
    <row r="580" spans="10:19" ht="15.75">
      <c r="J580" s="217"/>
      <c r="M580" s="217"/>
      <c r="N580" s="217"/>
      <c r="O580" s="217"/>
      <c r="S580" s="217"/>
    </row>
    <row r="581" spans="10:19" ht="15.75">
      <c r="J581" s="217"/>
      <c r="M581" s="217"/>
      <c r="N581" s="217"/>
      <c r="O581" s="217"/>
      <c r="S581" s="217"/>
    </row>
    <row r="582" spans="10:19" ht="15.75">
      <c r="J582" s="217"/>
      <c r="M582" s="217"/>
      <c r="N582" s="217"/>
      <c r="O582" s="217"/>
      <c r="S582" s="217"/>
    </row>
    <row r="583" spans="10:19" ht="15.75">
      <c r="J583" s="217"/>
      <c r="M583" s="217"/>
      <c r="N583" s="217"/>
      <c r="O583" s="217"/>
      <c r="S583" s="217"/>
    </row>
    <row r="584" spans="10:19" ht="15.75">
      <c r="J584" s="217"/>
      <c r="M584" s="217"/>
      <c r="N584" s="217"/>
      <c r="O584" s="217"/>
      <c r="S584" s="217"/>
    </row>
    <row r="585" spans="10:19" ht="15.75">
      <c r="J585" s="217"/>
      <c r="M585" s="217"/>
      <c r="N585" s="217"/>
      <c r="O585" s="217"/>
      <c r="S585" s="217"/>
    </row>
    <row r="586" spans="10:19" ht="15.75">
      <c r="J586" s="217"/>
      <c r="M586" s="217"/>
      <c r="N586" s="217"/>
      <c r="O586" s="217"/>
      <c r="S586" s="217"/>
    </row>
    <row r="587" spans="10:19" ht="15.75">
      <c r="J587" s="217"/>
      <c r="M587" s="217"/>
      <c r="N587" s="217"/>
      <c r="O587" s="217"/>
      <c r="S587" s="217"/>
    </row>
    <row r="588" spans="10:19" ht="15.75">
      <c r="J588" s="217"/>
      <c r="M588" s="217"/>
      <c r="N588" s="217"/>
      <c r="O588" s="217"/>
      <c r="S588" s="217"/>
    </row>
    <row r="589" spans="10:19" ht="15.75">
      <c r="J589" s="217"/>
      <c r="M589" s="217"/>
      <c r="N589" s="217"/>
      <c r="O589" s="217"/>
      <c r="S589" s="217"/>
    </row>
    <row r="590" spans="10:19" ht="15.75">
      <c r="J590" s="217"/>
      <c r="M590" s="217"/>
      <c r="N590" s="217"/>
      <c r="O590" s="217"/>
      <c r="S590" s="217"/>
    </row>
    <row r="591" spans="10:19" ht="15.75">
      <c r="J591" s="217"/>
      <c r="M591" s="217"/>
      <c r="N591" s="217"/>
      <c r="O591" s="217"/>
      <c r="S591" s="217"/>
    </row>
    <row r="592" spans="10:19" ht="15.75">
      <c r="J592" s="217"/>
      <c r="M592" s="217"/>
      <c r="N592" s="217"/>
      <c r="O592" s="217"/>
      <c r="S592" s="217"/>
    </row>
    <row r="593" spans="10:19" ht="15.75">
      <c r="J593" s="217"/>
      <c r="M593" s="217"/>
      <c r="N593" s="217"/>
      <c r="O593" s="217"/>
      <c r="S593" s="217"/>
    </row>
    <row r="594" spans="10:19" ht="15.75">
      <c r="J594" s="217"/>
      <c r="M594" s="217"/>
      <c r="N594" s="217"/>
      <c r="O594" s="217"/>
      <c r="S594" s="217"/>
    </row>
    <row r="595" spans="10:19" ht="15.75">
      <c r="J595" s="217"/>
      <c r="M595" s="217"/>
      <c r="N595" s="217"/>
      <c r="O595" s="217"/>
      <c r="S595" s="217"/>
    </row>
    <row r="596" spans="10:19" ht="15.75">
      <c r="J596" s="217"/>
      <c r="M596" s="217"/>
      <c r="N596" s="217"/>
      <c r="O596" s="217"/>
      <c r="S596" s="217"/>
    </row>
    <row r="597" spans="10:19" ht="15.75">
      <c r="J597" s="217"/>
      <c r="M597" s="217"/>
      <c r="N597" s="217"/>
      <c r="O597" s="217"/>
      <c r="S597" s="217"/>
    </row>
    <row r="598" spans="10:19" ht="15.75">
      <c r="J598" s="217"/>
      <c r="M598" s="217"/>
      <c r="N598" s="217"/>
      <c r="O598" s="217"/>
      <c r="S598" s="217"/>
    </row>
    <row r="599" spans="10:19" ht="15.75">
      <c r="J599" s="217"/>
      <c r="M599" s="217"/>
      <c r="N599" s="217"/>
      <c r="O599" s="217"/>
      <c r="S599" s="217"/>
    </row>
    <row r="600" spans="10:19" ht="15.75">
      <c r="J600" s="217"/>
      <c r="M600" s="217"/>
      <c r="N600" s="217"/>
      <c r="O600" s="217"/>
      <c r="S600" s="217"/>
    </row>
    <row r="601" spans="10:19" ht="15.75">
      <c r="J601" s="217"/>
      <c r="M601" s="217"/>
      <c r="N601" s="217"/>
      <c r="O601" s="217"/>
      <c r="S601" s="217"/>
    </row>
    <row r="602" spans="10:19" ht="15.75">
      <c r="J602" s="217"/>
      <c r="M602" s="217"/>
      <c r="N602" s="217"/>
      <c r="O602" s="217"/>
      <c r="S602" s="217"/>
    </row>
    <row r="603" spans="10:19" ht="15.75">
      <c r="J603" s="217"/>
      <c r="M603" s="217"/>
      <c r="N603" s="217"/>
      <c r="O603" s="217"/>
      <c r="S603" s="217"/>
    </row>
    <row r="604" spans="10:19" ht="15.75">
      <c r="J604" s="217"/>
      <c r="M604" s="217"/>
      <c r="N604" s="217"/>
      <c r="O604" s="217"/>
      <c r="S604" s="217"/>
    </row>
    <row r="605" spans="10:19" ht="15.75">
      <c r="J605" s="217"/>
      <c r="M605" s="217"/>
      <c r="N605" s="217"/>
      <c r="O605" s="217"/>
      <c r="S605" s="217"/>
    </row>
    <row r="606" spans="10:19" ht="15.75">
      <c r="J606" s="217"/>
      <c r="M606" s="217"/>
      <c r="N606" s="217"/>
      <c r="O606" s="217"/>
      <c r="S606" s="217"/>
    </row>
    <row r="607" spans="10:19" ht="15.75">
      <c r="J607" s="217"/>
      <c r="M607" s="217"/>
      <c r="N607" s="217"/>
      <c r="O607" s="217"/>
      <c r="S607" s="217"/>
    </row>
    <row r="608" spans="10:19" ht="15.75">
      <c r="J608" s="217"/>
      <c r="M608" s="217"/>
      <c r="N608" s="217"/>
      <c r="O608" s="217"/>
      <c r="S608" s="217"/>
    </row>
    <row r="609" spans="10:19" ht="15.75">
      <c r="J609" s="217"/>
      <c r="M609" s="217"/>
      <c r="N609" s="217"/>
      <c r="O609" s="217"/>
      <c r="S609" s="217"/>
    </row>
    <row r="610" spans="10:19" ht="15.75">
      <c r="J610" s="217"/>
      <c r="M610" s="217"/>
      <c r="N610" s="217"/>
      <c r="O610" s="217"/>
      <c r="S610" s="217"/>
    </row>
    <row r="611" spans="10:19" ht="15.75">
      <c r="J611" s="217"/>
      <c r="M611" s="217"/>
      <c r="N611" s="217"/>
      <c r="O611" s="217"/>
      <c r="S611" s="217"/>
    </row>
    <row r="612" spans="10:19" ht="15.75">
      <c r="J612" s="217"/>
      <c r="M612" s="217"/>
      <c r="N612" s="217"/>
      <c r="O612" s="217"/>
      <c r="S612" s="217"/>
    </row>
    <row r="613" spans="10:19" ht="15.75">
      <c r="J613" s="217"/>
      <c r="M613" s="217"/>
      <c r="N613" s="217"/>
      <c r="O613" s="217"/>
      <c r="S613" s="217"/>
    </row>
    <row r="614" spans="10:19" ht="15.75">
      <c r="J614" s="217"/>
      <c r="M614" s="217"/>
      <c r="N614" s="217"/>
      <c r="O614" s="217"/>
      <c r="S614" s="217"/>
    </row>
    <row r="615" spans="10:19" ht="15.75">
      <c r="J615" s="217"/>
      <c r="M615" s="217"/>
      <c r="N615" s="217"/>
      <c r="O615" s="217"/>
      <c r="S615" s="217"/>
    </row>
    <row r="616" spans="10:19" ht="15.75">
      <c r="J616" s="217"/>
      <c r="M616" s="217"/>
      <c r="N616" s="217"/>
      <c r="O616" s="217"/>
      <c r="S616" s="217"/>
    </row>
    <row r="617" spans="10:19" ht="15.75">
      <c r="J617" s="217"/>
      <c r="M617" s="217"/>
      <c r="N617" s="217"/>
      <c r="O617" s="217"/>
      <c r="S617" s="217"/>
    </row>
    <row r="618" spans="10:19" ht="15.75">
      <c r="J618" s="217"/>
      <c r="M618" s="217"/>
      <c r="N618" s="217"/>
      <c r="O618" s="217"/>
      <c r="S618" s="217"/>
    </row>
    <row r="619" spans="10:19" ht="15.75">
      <c r="J619" s="217"/>
      <c r="M619" s="217"/>
      <c r="N619" s="217"/>
      <c r="O619" s="217"/>
      <c r="S619" s="217"/>
    </row>
    <row r="620" spans="10:19" ht="15.75">
      <c r="J620" s="217"/>
      <c r="M620" s="217"/>
      <c r="N620" s="217"/>
      <c r="O620" s="217"/>
      <c r="S620" s="217"/>
    </row>
    <row r="621" spans="10:19" ht="15.75">
      <c r="J621" s="217"/>
      <c r="M621" s="217"/>
      <c r="N621" s="217"/>
      <c r="O621" s="217"/>
      <c r="S621" s="217"/>
    </row>
    <row r="622" spans="10:19" ht="15.75">
      <c r="J622" s="217"/>
      <c r="M622" s="217"/>
      <c r="N622" s="217"/>
      <c r="O622" s="217"/>
      <c r="S622" s="217"/>
    </row>
    <row r="623" spans="10:19" ht="15.75">
      <c r="J623" s="217"/>
      <c r="M623" s="217"/>
      <c r="N623" s="217"/>
      <c r="O623" s="217"/>
      <c r="S623" s="217"/>
    </row>
    <row r="624" spans="10:19" ht="15.75">
      <c r="J624" s="217"/>
      <c r="M624" s="217"/>
      <c r="N624" s="217"/>
      <c r="O624" s="217"/>
      <c r="S624" s="217"/>
    </row>
    <row r="625" spans="10:19" ht="15.75">
      <c r="J625" s="217"/>
      <c r="M625" s="217"/>
      <c r="N625" s="217"/>
      <c r="O625" s="217"/>
      <c r="S625" s="217"/>
    </row>
    <row r="626" spans="10:19" ht="15.75">
      <c r="J626" s="217"/>
      <c r="M626" s="217"/>
      <c r="N626" s="217"/>
      <c r="O626" s="217"/>
      <c r="S626" s="217"/>
    </row>
    <row r="627" spans="10:19" ht="15.75">
      <c r="J627" s="217"/>
      <c r="M627" s="217"/>
      <c r="N627" s="217"/>
      <c r="O627" s="217"/>
      <c r="S627" s="217"/>
    </row>
    <row r="628" spans="10:19" ht="15.75">
      <c r="J628" s="217"/>
      <c r="M628" s="217"/>
      <c r="N628" s="217"/>
      <c r="O628" s="217"/>
      <c r="S628" s="217"/>
    </row>
    <row r="629" spans="10:19" ht="15.75">
      <c r="J629" s="217"/>
      <c r="M629" s="217"/>
      <c r="N629" s="217"/>
      <c r="O629" s="217"/>
      <c r="S629" s="217"/>
    </row>
    <row r="630" spans="10:19" ht="15.75">
      <c r="J630" s="217"/>
      <c r="M630" s="217"/>
      <c r="N630" s="217"/>
      <c r="O630" s="217"/>
      <c r="S630" s="217"/>
    </row>
    <row r="631" spans="10:19" ht="15.75">
      <c r="J631" s="217"/>
      <c r="M631" s="217"/>
      <c r="N631" s="217"/>
      <c r="O631" s="217"/>
      <c r="S631" s="217"/>
    </row>
    <row r="632" spans="10:19" ht="15.75">
      <c r="J632" s="217"/>
      <c r="M632" s="217"/>
      <c r="N632" s="217"/>
      <c r="O632" s="217"/>
      <c r="S632" s="217"/>
    </row>
    <row r="633" spans="10:19" ht="15.75">
      <c r="J633" s="217"/>
      <c r="M633" s="217"/>
      <c r="N633" s="217"/>
      <c r="O633" s="217"/>
      <c r="S633" s="217"/>
    </row>
    <row r="634" spans="10:19" ht="15.75">
      <c r="J634" s="217"/>
      <c r="M634" s="217"/>
      <c r="N634" s="217"/>
      <c r="O634" s="217"/>
      <c r="S634" s="217"/>
    </row>
    <row r="635" spans="10:19" ht="15.75">
      <c r="J635" s="217"/>
      <c r="M635" s="217"/>
      <c r="N635" s="217"/>
      <c r="O635" s="217"/>
      <c r="S635" s="217"/>
    </row>
    <row r="636" spans="10:19" ht="15.75">
      <c r="J636" s="217"/>
      <c r="M636" s="217"/>
      <c r="N636" s="217"/>
      <c r="O636" s="217"/>
      <c r="S636" s="217"/>
    </row>
    <row r="637" spans="10:19" ht="15.75">
      <c r="J637" s="217"/>
      <c r="M637" s="217"/>
      <c r="N637" s="217"/>
      <c r="O637" s="217"/>
      <c r="S637" s="217"/>
    </row>
    <row r="638" spans="10:19" ht="15.75">
      <c r="J638" s="217"/>
      <c r="M638" s="217"/>
      <c r="N638" s="217"/>
      <c r="O638" s="217"/>
      <c r="S638" s="217"/>
    </row>
    <row r="639" spans="10:19" ht="15.75">
      <c r="J639" s="217"/>
      <c r="M639" s="217"/>
      <c r="N639" s="217"/>
      <c r="O639" s="217"/>
      <c r="S639" s="217"/>
    </row>
    <row r="640" spans="10:19" ht="15.75">
      <c r="J640" s="217"/>
      <c r="M640" s="217"/>
      <c r="N640" s="217"/>
      <c r="O640" s="217"/>
      <c r="S640" s="217"/>
    </row>
    <row r="641" spans="10:19" ht="15.75">
      <c r="J641" s="217"/>
      <c r="M641" s="217"/>
      <c r="N641" s="217"/>
      <c r="O641" s="217"/>
      <c r="S641" s="217"/>
    </row>
    <row r="642" spans="10:19" ht="15.75">
      <c r="J642" s="217"/>
      <c r="M642" s="217"/>
      <c r="N642" s="217"/>
      <c r="O642" s="217"/>
      <c r="S642" s="217"/>
    </row>
    <row r="643" spans="10:19" ht="15.75">
      <c r="J643" s="217"/>
      <c r="M643" s="217"/>
      <c r="N643" s="217"/>
      <c r="O643" s="217"/>
      <c r="S643" s="217"/>
    </row>
    <row r="644" spans="10:19" ht="15.75">
      <c r="J644" s="217"/>
      <c r="M644" s="217"/>
      <c r="N644" s="217"/>
      <c r="O644" s="217"/>
      <c r="S644" s="217"/>
    </row>
    <row r="645" spans="10:19" ht="15.75">
      <c r="J645" s="217"/>
      <c r="M645" s="217"/>
      <c r="N645" s="217"/>
      <c r="O645" s="217"/>
      <c r="S645" s="217"/>
    </row>
    <row r="646" spans="10:19" ht="15.75">
      <c r="J646" s="217"/>
      <c r="M646" s="217"/>
      <c r="N646" s="217"/>
      <c r="O646" s="217"/>
      <c r="S646" s="217"/>
    </row>
    <row r="647" spans="10:19" ht="15.75">
      <c r="J647" s="217"/>
      <c r="M647" s="217"/>
      <c r="N647" s="217"/>
      <c r="O647" s="217"/>
      <c r="S647" s="217"/>
    </row>
    <row r="648" spans="10:19" ht="15.75">
      <c r="J648" s="217"/>
      <c r="M648" s="217"/>
      <c r="N648" s="217"/>
      <c r="O648" s="217"/>
      <c r="S648" s="217"/>
    </row>
    <row r="649" spans="10:19" ht="15.75">
      <c r="J649" s="217"/>
      <c r="M649" s="217"/>
      <c r="N649" s="217"/>
      <c r="O649" s="217"/>
      <c r="S649" s="217"/>
    </row>
    <row r="650" spans="10:19" ht="15.75">
      <c r="J650" s="217"/>
      <c r="M650" s="217"/>
      <c r="N650" s="217"/>
      <c r="O650" s="217"/>
      <c r="S650" s="217"/>
    </row>
    <row r="651" spans="10:19" ht="15.75">
      <c r="J651" s="217"/>
      <c r="M651" s="217"/>
      <c r="N651" s="217"/>
      <c r="O651" s="217"/>
      <c r="S651" s="217"/>
    </row>
    <row r="652" spans="10:19" ht="15.75">
      <c r="J652" s="217"/>
      <c r="M652" s="217"/>
      <c r="N652" s="217"/>
      <c r="O652" s="217"/>
      <c r="S652" s="217"/>
    </row>
    <row r="653" spans="10:19" ht="15.75">
      <c r="J653" s="217"/>
      <c r="M653" s="217"/>
      <c r="N653" s="217"/>
      <c r="O653" s="217"/>
      <c r="S653" s="217"/>
    </row>
    <row r="654" spans="10:19" ht="15.75">
      <c r="J654" s="217"/>
      <c r="M654" s="217"/>
      <c r="N654" s="217"/>
      <c r="O654" s="217"/>
      <c r="S654" s="217"/>
    </row>
    <row r="655" spans="10:19" ht="15.75">
      <c r="J655" s="217"/>
      <c r="M655" s="217"/>
      <c r="N655" s="217"/>
      <c r="O655" s="217"/>
      <c r="S655" s="217"/>
    </row>
    <row r="656" spans="10:19" ht="15.75">
      <c r="J656" s="217"/>
      <c r="M656" s="217"/>
      <c r="N656" s="217"/>
      <c r="O656" s="217"/>
      <c r="S656" s="217"/>
    </row>
    <row r="657" spans="10:19" ht="15.75">
      <c r="J657" s="217"/>
      <c r="M657" s="217"/>
      <c r="N657" s="217"/>
      <c r="O657" s="217"/>
      <c r="S657" s="217"/>
    </row>
    <row r="658" spans="10:19" ht="15.75">
      <c r="J658" s="217"/>
      <c r="M658" s="217"/>
      <c r="N658" s="217"/>
      <c r="O658" s="217"/>
      <c r="S658" s="217"/>
    </row>
    <row r="659" spans="10:19" ht="15.75">
      <c r="J659" s="217"/>
      <c r="M659" s="217"/>
      <c r="N659" s="217"/>
      <c r="O659" s="217"/>
      <c r="S659" s="217"/>
    </row>
    <row r="660" spans="10:19" ht="15.75">
      <c r="J660" s="217"/>
      <c r="M660" s="217"/>
      <c r="N660" s="217"/>
      <c r="O660" s="217"/>
      <c r="S660" s="217"/>
    </row>
    <row r="661" spans="10:19" ht="15.75">
      <c r="J661" s="217"/>
      <c r="M661" s="217"/>
      <c r="N661" s="217"/>
      <c r="O661" s="217"/>
      <c r="S661" s="217"/>
    </row>
    <row r="662" spans="10:19" ht="15.75">
      <c r="J662" s="217"/>
      <c r="M662" s="217"/>
      <c r="N662" s="217"/>
      <c r="O662" s="217"/>
      <c r="S662" s="217"/>
    </row>
    <row r="663" spans="10:19" ht="15.75">
      <c r="J663" s="217"/>
      <c r="M663" s="217"/>
      <c r="N663" s="217"/>
      <c r="O663" s="217"/>
      <c r="S663" s="217"/>
    </row>
    <row r="664" spans="10:19" ht="15.75">
      <c r="J664" s="217"/>
      <c r="M664" s="217"/>
      <c r="N664" s="217"/>
      <c r="O664" s="217"/>
      <c r="S664" s="217"/>
    </row>
    <row r="665" spans="10:19" ht="15.75">
      <c r="J665" s="217"/>
      <c r="M665" s="217"/>
      <c r="N665" s="217"/>
      <c r="O665" s="217"/>
      <c r="S665" s="217"/>
    </row>
    <row r="666" spans="10:19" ht="15.75">
      <c r="J666" s="217"/>
      <c r="M666" s="217"/>
      <c r="N666" s="217"/>
      <c r="O666" s="217"/>
      <c r="S666" s="217"/>
    </row>
    <row r="667" spans="10:19" ht="15.75">
      <c r="J667" s="217"/>
      <c r="M667" s="217"/>
      <c r="N667" s="217"/>
      <c r="O667" s="217"/>
      <c r="S667" s="217"/>
    </row>
    <row r="668" spans="10:19" ht="15.75">
      <c r="J668" s="217"/>
      <c r="M668" s="217"/>
      <c r="N668" s="217"/>
      <c r="O668" s="217"/>
      <c r="S668" s="217"/>
    </row>
    <row r="669" spans="10:19" ht="15.75">
      <c r="J669" s="217"/>
      <c r="M669" s="217"/>
      <c r="N669" s="217"/>
      <c r="O669" s="217"/>
      <c r="S669" s="217"/>
    </row>
    <row r="670" spans="10:19" ht="15.75">
      <c r="J670" s="217"/>
      <c r="M670" s="217"/>
      <c r="N670" s="217"/>
      <c r="O670" s="217"/>
      <c r="S670" s="217"/>
    </row>
    <row r="671" spans="10:19" ht="15.75">
      <c r="J671" s="217"/>
      <c r="M671" s="217"/>
      <c r="N671" s="217"/>
      <c r="O671" s="217"/>
      <c r="S671" s="217"/>
    </row>
    <row r="672" spans="10:19" ht="15.75">
      <c r="J672" s="217"/>
      <c r="M672" s="217"/>
      <c r="N672" s="217"/>
      <c r="O672" s="217"/>
      <c r="S672" s="217"/>
    </row>
    <row r="673" spans="10:19" ht="15.75">
      <c r="J673" s="217"/>
      <c r="M673" s="217"/>
      <c r="N673" s="217"/>
      <c r="O673" s="217"/>
      <c r="S673" s="217"/>
    </row>
    <row r="674" spans="10:19" ht="15.75">
      <c r="J674" s="217"/>
      <c r="M674" s="217"/>
      <c r="N674" s="217"/>
      <c r="O674" s="217"/>
      <c r="S674" s="217"/>
    </row>
    <row r="675" spans="10:19" ht="15.75">
      <c r="J675" s="217"/>
      <c r="M675" s="217"/>
      <c r="N675" s="217"/>
      <c r="O675" s="217"/>
      <c r="S675" s="217"/>
    </row>
    <row r="676" spans="10:19" ht="15.75">
      <c r="J676" s="217"/>
      <c r="M676" s="217"/>
      <c r="N676" s="217"/>
      <c r="O676" s="217"/>
      <c r="S676" s="217"/>
    </row>
    <row r="677" spans="10:19" ht="15.75">
      <c r="J677" s="217"/>
      <c r="M677" s="217"/>
      <c r="N677" s="217"/>
      <c r="O677" s="217"/>
      <c r="S677" s="217"/>
    </row>
    <row r="678" spans="10:19" ht="15.75">
      <c r="J678" s="217"/>
      <c r="M678" s="217"/>
      <c r="N678" s="217"/>
      <c r="O678" s="217"/>
      <c r="S678" s="217"/>
    </row>
    <row r="679" spans="10:19" ht="15.75">
      <c r="J679" s="217"/>
      <c r="M679" s="217"/>
      <c r="N679" s="217"/>
      <c r="O679" s="217"/>
      <c r="S679" s="217"/>
    </row>
    <row r="680" spans="10:19" ht="15.75">
      <c r="J680" s="217"/>
      <c r="M680" s="217"/>
      <c r="N680" s="217"/>
      <c r="O680" s="217"/>
      <c r="S680" s="217"/>
    </row>
    <row r="681" spans="10:19" ht="15.75">
      <c r="J681" s="217"/>
      <c r="M681" s="217"/>
      <c r="N681" s="217"/>
      <c r="O681" s="217"/>
      <c r="S681" s="217"/>
    </row>
    <row r="682" spans="10:19" ht="15.75">
      <c r="J682" s="217"/>
      <c r="M682" s="217"/>
      <c r="N682" s="217"/>
      <c r="O682" s="217"/>
      <c r="S682" s="217"/>
    </row>
    <row r="683" spans="10:19" ht="15.75">
      <c r="J683" s="217"/>
      <c r="M683" s="217"/>
      <c r="N683" s="217"/>
      <c r="O683" s="217"/>
      <c r="S683" s="217"/>
    </row>
    <row r="684" spans="10:19" ht="15.75">
      <c r="J684" s="217"/>
      <c r="M684" s="217"/>
      <c r="N684" s="217"/>
      <c r="O684" s="217"/>
      <c r="S684" s="217"/>
    </row>
    <row r="685" spans="10:19" ht="15.75">
      <c r="J685" s="217"/>
      <c r="M685" s="217"/>
      <c r="N685" s="217"/>
      <c r="O685" s="217"/>
      <c r="S685" s="217"/>
    </row>
    <row r="686" spans="10:19" ht="15.75">
      <c r="J686" s="217"/>
      <c r="M686" s="217"/>
      <c r="N686" s="217"/>
      <c r="O686" s="217"/>
      <c r="S686" s="217"/>
    </row>
    <row r="687" spans="10:19" ht="15.75">
      <c r="J687" s="217"/>
      <c r="M687" s="217"/>
      <c r="N687" s="217"/>
      <c r="O687" s="217"/>
      <c r="S687" s="217"/>
    </row>
    <row r="688" spans="10:19" ht="15.75">
      <c r="J688" s="217"/>
      <c r="M688" s="217"/>
      <c r="N688" s="217"/>
      <c r="O688" s="217"/>
      <c r="S688" s="217"/>
    </row>
    <row r="689" spans="10:19" ht="15.75">
      <c r="J689" s="217"/>
      <c r="M689" s="217"/>
      <c r="N689" s="217"/>
      <c r="O689" s="217"/>
      <c r="S689" s="217"/>
    </row>
    <row r="690" spans="10:19" ht="15.75">
      <c r="J690" s="217"/>
      <c r="M690" s="217"/>
      <c r="N690" s="217"/>
      <c r="O690" s="217"/>
      <c r="S690" s="217"/>
    </row>
    <row r="691" spans="10:19" ht="15.75">
      <c r="J691" s="217"/>
      <c r="M691" s="217"/>
      <c r="N691" s="217"/>
      <c r="O691" s="217"/>
      <c r="S691" s="217"/>
    </row>
    <row r="692" spans="10:19" ht="15.75">
      <c r="J692" s="217"/>
      <c r="M692" s="217"/>
      <c r="N692" s="217"/>
      <c r="O692" s="217"/>
      <c r="S692" s="217"/>
    </row>
    <row r="693" spans="10:19" ht="15.75">
      <c r="J693" s="217"/>
      <c r="M693" s="217"/>
      <c r="N693" s="217"/>
      <c r="O693" s="217"/>
      <c r="S693" s="217"/>
    </row>
    <row r="694" spans="10:19" ht="15.75">
      <c r="J694" s="217"/>
      <c r="M694" s="217"/>
      <c r="N694" s="217"/>
      <c r="O694" s="217"/>
      <c r="S694" s="217"/>
    </row>
    <row r="695" spans="10:19" ht="15.75">
      <c r="J695" s="217"/>
      <c r="M695" s="217"/>
      <c r="N695" s="217"/>
      <c r="O695" s="217"/>
      <c r="S695" s="217"/>
    </row>
    <row r="696" spans="10:19" ht="15.75">
      <c r="J696" s="217"/>
      <c r="M696" s="217"/>
      <c r="N696" s="217"/>
      <c r="O696" s="217"/>
      <c r="S696" s="217"/>
    </row>
    <row r="697" spans="10:19" ht="15.75">
      <c r="J697" s="217"/>
      <c r="M697" s="217"/>
      <c r="N697" s="217"/>
      <c r="O697" s="217"/>
      <c r="S697" s="217"/>
    </row>
    <row r="698" spans="10:19" ht="15.75">
      <c r="J698" s="217"/>
      <c r="M698" s="217"/>
      <c r="N698" s="217"/>
      <c r="O698" s="217"/>
      <c r="S698" s="217"/>
    </row>
    <row r="699" spans="10:19" ht="15.75">
      <c r="J699" s="217"/>
      <c r="M699" s="217"/>
      <c r="N699" s="217"/>
      <c r="O699" s="217"/>
      <c r="S699" s="217"/>
    </row>
    <row r="700" spans="10:19" ht="15.75">
      <c r="J700" s="217"/>
      <c r="M700" s="217"/>
      <c r="N700" s="217"/>
      <c r="O700" s="217"/>
      <c r="S700" s="217"/>
    </row>
    <row r="701" spans="10:19" ht="15.75">
      <c r="J701" s="217"/>
      <c r="M701" s="217"/>
      <c r="N701" s="217"/>
      <c r="O701" s="217"/>
      <c r="S701" s="217"/>
    </row>
    <row r="702" spans="10:19" ht="15.75">
      <c r="J702" s="217"/>
      <c r="M702" s="217"/>
      <c r="N702" s="217"/>
      <c r="O702" s="217"/>
      <c r="S702" s="217"/>
    </row>
    <row r="703" spans="10:19" ht="15.75">
      <c r="J703" s="217"/>
      <c r="M703" s="217"/>
      <c r="N703" s="217"/>
      <c r="O703" s="217"/>
      <c r="S703" s="217"/>
    </row>
    <row r="704" spans="10:19" ht="15.75">
      <c r="J704" s="217"/>
      <c r="M704" s="217"/>
      <c r="N704" s="217"/>
      <c r="O704" s="217"/>
      <c r="S704" s="217"/>
    </row>
    <row r="705" spans="10:19" ht="15.75">
      <c r="J705" s="217"/>
      <c r="M705" s="217"/>
      <c r="N705" s="217"/>
      <c r="O705" s="217"/>
      <c r="S705" s="217"/>
    </row>
    <row r="706" spans="10:19" ht="15.75">
      <c r="J706" s="217"/>
      <c r="M706" s="217"/>
      <c r="N706" s="217"/>
      <c r="O706" s="217"/>
      <c r="S706" s="217"/>
    </row>
    <row r="707" spans="10:19" ht="15.75">
      <c r="J707" s="217"/>
      <c r="M707" s="217"/>
      <c r="N707" s="217"/>
      <c r="O707" s="217"/>
      <c r="S707" s="217"/>
    </row>
    <row r="708" spans="10:19" ht="15.75">
      <c r="J708" s="217"/>
      <c r="M708" s="217"/>
      <c r="N708" s="217"/>
      <c r="O708" s="217"/>
      <c r="S708" s="217"/>
    </row>
    <row r="709" spans="10:19" ht="15.75">
      <c r="J709" s="217"/>
      <c r="M709" s="217"/>
      <c r="N709" s="217"/>
      <c r="O709" s="217"/>
      <c r="S709" s="217"/>
    </row>
    <row r="710" spans="10:19" ht="15.75">
      <c r="J710" s="217"/>
      <c r="M710" s="217"/>
      <c r="N710" s="217"/>
      <c r="O710" s="217"/>
      <c r="S710" s="217"/>
    </row>
    <row r="711" spans="10:19" ht="15.75">
      <c r="J711" s="217"/>
      <c r="M711" s="217"/>
      <c r="N711" s="217"/>
      <c r="O711" s="217"/>
      <c r="S711" s="217"/>
    </row>
    <row r="712" spans="10:19" ht="15.75">
      <c r="J712" s="217"/>
      <c r="M712" s="217"/>
      <c r="N712" s="217"/>
      <c r="O712" s="217"/>
      <c r="S712" s="217"/>
    </row>
    <row r="713" spans="10:19" ht="15.75">
      <c r="J713" s="217"/>
      <c r="M713" s="217"/>
      <c r="N713" s="217"/>
      <c r="O713" s="217"/>
      <c r="S713" s="217"/>
    </row>
    <row r="714" spans="10:19" ht="15.75">
      <c r="J714" s="217"/>
      <c r="M714" s="217"/>
      <c r="N714" s="217"/>
      <c r="O714" s="217"/>
      <c r="S714" s="217"/>
    </row>
    <row r="715" spans="10:19" ht="15.75">
      <c r="J715" s="217"/>
      <c r="M715" s="217"/>
      <c r="N715" s="217"/>
      <c r="O715" s="217"/>
      <c r="S715" s="217"/>
    </row>
    <row r="716" spans="10:19" ht="15.75">
      <c r="J716" s="217"/>
      <c r="M716" s="217"/>
      <c r="N716" s="217"/>
      <c r="O716" s="217"/>
      <c r="S716" s="217"/>
    </row>
    <row r="717" spans="10:19" ht="15.75">
      <c r="J717" s="217"/>
      <c r="M717" s="217"/>
      <c r="N717" s="217"/>
      <c r="O717" s="217"/>
      <c r="S717" s="217"/>
    </row>
    <row r="718" spans="10:19" ht="15.75">
      <c r="J718" s="217"/>
      <c r="M718" s="217"/>
      <c r="N718" s="217"/>
      <c r="O718" s="217"/>
      <c r="S718" s="217"/>
    </row>
    <row r="719" spans="10:19" ht="15.75">
      <c r="J719" s="217"/>
      <c r="M719" s="217"/>
      <c r="N719" s="217"/>
      <c r="O719" s="217"/>
      <c r="S719" s="217"/>
    </row>
    <row r="720" spans="10:19" ht="15.75">
      <c r="J720" s="217"/>
      <c r="M720" s="217"/>
      <c r="N720" s="217"/>
      <c r="O720" s="217"/>
      <c r="S720" s="217"/>
    </row>
    <row r="721" spans="10:19" ht="15.75">
      <c r="J721" s="217"/>
      <c r="M721" s="217"/>
      <c r="N721" s="217"/>
      <c r="O721" s="217"/>
      <c r="S721" s="217"/>
    </row>
    <row r="722" spans="10:19" ht="15.75">
      <c r="J722" s="217"/>
      <c r="M722" s="217"/>
      <c r="N722" s="217"/>
      <c r="O722" s="217"/>
      <c r="S722" s="217"/>
    </row>
    <row r="723" spans="10:19" ht="15.75">
      <c r="J723" s="217"/>
      <c r="M723" s="217"/>
      <c r="N723" s="217"/>
      <c r="O723" s="217"/>
      <c r="S723" s="217"/>
    </row>
    <row r="724" spans="10:19" ht="15.75">
      <c r="J724" s="217"/>
      <c r="M724" s="217"/>
      <c r="N724" s="217"/>
      <c r="O724" s="217"/>
      <c r="S724" s="217"/>
    </row>
    <row r="725" spans="10:19" ht="15.75">
      <c r="J725" s="217"/>
      <c r="M725" s="217"/>
      <c r="N725" s="217"/>
      <c r="O725" s="217"/>
      <c r="S725" s="217"/>
    </row>
    <row r="726" spans="10:19" ht="15.75">
      <c r="J726" s="217"/>
      <c r="M726" s="217"/>
      <c r="N726" s="217"/>
      <c r="O726" s="217"/>
      <c r="S726" s="217"/>
    </row>
    <row r="727" spans="10:19" ht="15.75">
      <c r="J727" s="217"/>
      <c r="M727" s="217"/>
      <c r="N727" s="217"/>
      <c r="O727" s="217"/>
      <c r="S727" s="217"/>
    </row>
    <row r="728" spans="10:19" ht="15.75">
      <c r="J728" s="217"/>
      <c r="M728" s="217"/>
      <c r="N728" s="217"/>
      <c r="O728" s="217"/>
      <c r="S728" s="217"/>
    </row>
    <row r="729" spans="10:19" ht="15.75">
      <c r="J729" s="217"/>
      <c r="M729" s="217"/>
      <c r="N729" s="217"/>
      <c r="O729" s="217"/>
      <c r="S729" s="217"/>
    </row>
    <row r="730" spans="10:19" ht="15.75">
      <c r="J730" s="217"/>
      <c r="M730" s="217"/>
      <c r="N730" s="217"/>
      <c r="O730" s="217"/>
      <c r="S730" s="217"/>
    </row>
    <row r="731" spans="10:19" ht="15.75">
      <c r="J731" s="217"/>
      <c r="M731" s="217"/>
      <c r="N731" s="217"/>
      <c r="O731" s="217"/>
      <c r="S731" s="217"/>
    </row>
    <row r="732" spans="10:19" ht="15.75">
      <c r="J732" s="217"/>
      <c r="M732" s="217"/>
      <c r="N732" s="217"/>
      <c r="O732" s="217"/>
      <c r="S732" s="217"/>
    </row>
    <row r="733" spans="10:19" ht="15.75">
      <c r="J733" s="217"/>
      <c r="M733" s="217"/>
      <c r="N733" s="217"/>
      <c r="O733" s="217"/>
      <c r="S733" s="217"/>
    </row>
    <row r="734" spans="10:19" ht="15.75">
      <c r="J734" s="217"/>
      <c r="M734" s="217"/>
      <c r="N734" s="217"/>
      <c r="O734" s="217"/>
      <c r="S734" s="217"/>
    </row>
    <row r="735" spans="10:19" ht="15.75">
      <c r="J735" s="217"/>
      <c r="M735" s="217"/>
      <c r="N735" s="217"/>
      <c r="O735" s="217"/>
      <c r="S735" s="217"/>
    </row>
    <row r="736" spans="10:19" ht="15.75">
      <c r="J736" s="217"/>
      <c r="M736" s="217"/>
      <c r="N736" s="217"/>
      <c r="O736" s="217"/>
      <c r="S736" s="217"/>
    </row>
    <row r="737" spans="10:19" ht="15.75">
      <c r="J737" s="217"/>
      <c r="M737" s="217"/>
      <c r="N737" s="217"/>
      <c r="O737" s="217"/>
      <c r="S737" s="217"/>
    </row>
    <row r="738" spans="10:19" ht="15.75">
      <c r="J738" s="217"/>
      <c r="M738" s="217"/>
      <c r="N738" s="217"/>
      <c r="O738" s="217"/>
      <c r="S738" s="217"/>
    </row>
    <row r="739" spans="10:19" ht="15.75">
      <c r="J739" s="217"/>
      <c r="M739" s="217"/>
      <c r="N739" s="217"/>
      <c r="O739" s="217"/>
      <c r="S739" s="217"/>
    </row>
    <row r="740" spans="10:19" ht="15.75">
      <c r="J740" s="217"/>
      <c r="M740" s="217"/>
      <c r="N740" s="217"/>
      <c r="O740" s="217"/>
      <c r="S740" s="217"/>
    </row>
    <row r="741" spans="10:19" ht="15.75">
      <c r="J741" s="217"/>
      <c r="M741" s="217"/>
      <c r="N741" s="217"/>
      <c r="O741" s="217"/>
      <c r="S741" s="217"/>
    </row>
    <row r="742" spans="10:19" ht="15.75">
      <c r="J742" s="217"/>
      <c r="M742" s="217"/>
      <c r="N742" s="217"/>
      <c r="O742" s="217"/>
      <c r="S742" s="217"/>
    </row>
    <row r="743" spans="10:19" ht="15.75">
      <c r="J743" s="217"/>
      <c r="M743" s="217"/>
      <c r="N743" s="217"/>
      <c r="O743" s="217"/>
      <c r="S743" s="217"/>
    </row>
    <row r="744" spans="10:19" ht="15.75">
      <c r="J744" s="217"/>
      <c r="M744" s="217"/>
      <c r="N744" s="217"/>
      <c r="O744" s="217"/>
      <c r="S744" s="217"/>
    </row>
    <row r="745" spans="10:19" ht="15.75">
      <c r="J745" s="217"/>
      <c r="M745" s="217"/>
      <c r="N745" s="217"/>
      <c r="O745" s="217"/>
      <c r="S745" s="217"/>
    </row>
    <row r="746" spans="10:19" ht="15.75">
      <c r="J746" s="217"/>
      <c r="M746" s="217"/>
      <c r="N746" s="217"/>
      <c r="O746" s="217"/>
      <c r="S746" s="217"/>
    </row>
    <row r="747" spans="10:19" ht="15.75">
      <c r="J747" s="217"/>
      <c r="M747" s="217"/>
      <c r="N747" s="217"/>
      <c r="O747" s="217"/>
      <c r="S747" s="217"/>
    </row>
    <row r="748" spans="10:19" ht="15.75">
      <c r="J748" s="217"/>
      <c r="M748" s="217"/>
      <c r="N748" s="217"/>
      <c r="O748" s="217"/>
      <c r="S748" s="217"/>
    </row>
    <row r="749" spans="10:19" ht="15.75">
      <c r="J749" s="217"/>
      <c r="M749" s="217"/>
      <c r="N749" s="217"/>
      <c r="O749" s="217"/>
      <c r="S749" s="217"/>
    </row>
    <row r="750" spans="10:19" ht="15.75">
      <c r="J750" s="217"/>
      <c r="M750" s="217"/>
      <c r="N750" s="217"/>
      <c r="O750" s="217"/>
      <c r="S750" s="217"/>
    </row>
    <row r="751" spans="10:19" ht="15.75">
      <c r="J751" s="217"/>
      <c r="M751" s="217"/>
      <c r="N751" s="217"/>
      <c r="O751" s="217"/>
      <c r="S751" s="217"/>
    </row>
    <row r="752" spans="10:19" ht="15.75">
      <c r="J752" s="217"/>
      <c r="M752" s="217"/>
      <c r="N752" s="217"/>
      <c r="O752" s="217"/>
      <c r="S752" s="217"/>
    </row>
    <row r="753" spans="10:19" ht="15.75">
      <c r="J753" s="217"/>
      <c r="M753" s="217"/>
      <c r="N753" s="217"/>
      <c r="O753" s="217"/>
      <c r="S753" s="217"/>
    </row>
    <row r="754" spans="10:19" ht="15.75">
      <c r="J754" s="217"/>
      <c r="M754" s="217"/>
      <c r="N754" s="217"/>
      <c r="O754" s="217"/>
      <c r="S754" s="217"/>
    </row>
    <row r="755" spans="10:19" ht="15.75">
      <c r="J755" s="217"/>
      <c r="M755" s="217"/>
      <c r="N755" s="217"/>
      <c r="O755" s="217"/>
      <c r="S755" s="217"/>
    </row>
    <row r="756" spans="10:19" ht="15.75">
      <c r="J756" s="217"/>
      <c r="M756" s="217"/>
      <c r="N756" s="217"/>
      <c r="O756" s="217"/>
      <c r="S756" s="217"/>
    </row>
    <row r="757" spans="10:19" ht="15.75">
      <c r="J757" s="217"/>
      <c r="M757" s="217"/>
      <c r="N757" s="217"/>
      <c r="O757" s="217"/>
      <c r="S757" s="217"/>
    </row>
    <row r="758" spans="10:19" ht="15.75">
      <c r="J758" s="217"/>
      <c r="M758" s="217"/>
      <c r="N758" s="217"/>
      <c r="O758" s="217"/>
      <c r="S758" s="217"/>
    </row>
    <row r="759" spans="10:19" ht="15.75">
      <c r="J759" s="217"/>
      <c r="M759" s="217"/>
      <c r="N759" s="217"/>
      <c r="O759" s="217"/>
      <c r="S759" s="217"/>
    </row>
    <row r="760" spans="10:19" ht="15.75">
      <c r="J760" s="217"/>
      <c r="M760" s="217"/>
      <c r="N760" s="217"/>
      <c r="O760" s="217"/>
      <c r="S760" s="217"/>
    </row>
    <row r="761" spans="10:19" ht="15.75">
      <c r="J761" s="217"/>
      <c r="M761" s="217"/>
      <c r="N761" s="217"/>
      <c r="O761" s="217"/>
      <c r="S761" s="217"/>
    </row>
    <row r="762" spans="10:19" ht="15.75">
      <c r="J762" s="217"/>
      <c r="M762" s="217"/>
      <c r="N762" s="217"/>
      <c r="O762" s="217"/>
      <c r="S762" s="217"/>
    </row>
    <row r="763" spans="10:19" ht="15.75">
      <c r="J763" s="217"/>
      <c r="M763" s="217"/>
      <c r="N763" s="217"/>
      <c r="O763" s="217"/>
      <c r="S763" s="217"/>
    </row>
    <row r="764" spans="10:19" ht="15.75">
      <c r="J764" s="217"/>
      <c r="M764" s="217"/>
      <c r="N764" s="217"/>
      <c r="O764" s="217"/>
      <c r="S764" s="217"/>
    </row>
    <row r="765" spans="10:19" ht="15.75">
      <c r="J765" s="217"/>
      <c r="M765" s="217"/>
      <c r="N765" s="217"/>
      <c r="O765" s="217"/>
      <c r="S765" s="217"/>
    </row>
    <row r="766" spans="10:19" ht="15.75">
      <c r="J766" s="217"/>
      <c r="M766" s="217"/>
      <c r="N766" s="217"/>
      <c r="O766" s="217"/>
      <c r="S766" s="217"/>
    </row>
    <row r="767" spans="10:19" ht="15.75">
      <c r="J767" s="217"/>
      <c r="M767" s="217"/>
      <c r="N767" s="217"/>
      <c r="O767" s="217"/>
      <c r="S767" s="217"/>
    </row>
    <row r="768" spans="10:19" ht="15.75">
      <c r="J768" s="217"/>
      <c r="M768" s="217"/>
      <c r="N768" s="217"/>
      <c r="O768" s="217"/>
      <c r="S768" s="217"/>
    </row>
    <row r="769" spans="10:19" ht="15.75">
      <c r="J769" s="217"/>
      <c r="M769" s="217"/>
      <c r="N769" s="217"/>
      <c r="O769" s="217"/>
      <c r="S769" s="217"/>
    </row>
    <row r="770" spans="10:19" ht="15.75">
      <c r="J770" s="217"/>
      <c r="M770" s="217"/>
      <c r="N770" s="217"/>
      <c r="O770" s="217"/>
      <c r="S770" s="217"/>
    </row>
    <row r="771" spans="10:19" ht="15.75">
      <c r="J771" s="217"/>
      <c r="M771" s="217"/>
      <c r="N771" s="217"/>
      <c r="O771" s="217"/>
      <c r="S771" s="217"/>
    </row>
    <row r="772" spans="10:19" ht="15.75">
      <c r="J772" s="217"/>
      <c r="M772" s="217"/>
      <c r="N772" s="217"/>
      <c r="O772" s="217"/>
      <c r="S772" s="217"/>
    </row>
    <row r="773" spans="10:19" ht="15.75">
      <c r="J773" s="217"/>
      <c r="M773" s="217"/>
      <c r="N773" s="217"/>
      <c r="O773" s="217"/>
      <c r="S773" s="217"/>
    </row>
    <row r="774" spans="10:19" ht="15.75">
      <c r="J774" s="217"/>
      <c r="M774" s="217"/>
      <c r="N774" s="217"/>
      <c r="O774" s="217"/>
      <c r="S774" s="217"/>
    </row>
    <row r="775" spans="10:19" ht="15.75">
      <c r="J775" s="217"/>
      <c r="M775" s="217"/>
      <c r="N775" s="217"/>
      <c r="O775" s="217"/>
      <c r="S775" s="217"/>
    </row>
    <row r="776" spans="10:19" ht="15.75">
      <c r="J776" s="217"/>
      <c r="M776" s="217"/>
      <c r="N776" s="217"/>
      <c r="O776" s="217"/>
      <c r="S776" s="217"/>
    </row>
    <row r="777" spans="10:19" ht="15.75">
      <c r="J777" s="217"/>
      <c r="M777" s="217"/>
      <c r="N777" s="217"/>
      <c r="O777" s="217"/>
      <c r="S777" s="217"/>
    </row>
    <row r="778" spans="10:19" ht="15.75">
      <c r="J778" s="217"/>
      <c r="M778" s="217"/>
      <c r="N778" s="217"/>
      <c r="O778" s="217"/>
      <c r="S778" s="217"/>
    </row>
    <row r="779" spans="10:19" ht="15.75">
      <c r="J779" s="217"/>
      <c r="M779" s="217"/>
      <c r="N779" s="217"/>
      <c r="O779" s="217"/>
      <c r="S779" s="217"/>
    </row>
    <row r="780" spans="10:19" ht="15.75">
      <c r="J780" s="217"/>
      <c r="M780" s="217"/>
      <c r="N780" s="217"/>
      <c r="O780" s="217"/>
      <c r="S780" s="217"/>
    </row>
    <row r="781" spans="10:19" ht="15.75">
      <c r="J781" s="217"/>
      <c r="M781" s="217"/>
      <c r="N781" s="217"/>
      <c r="O781" s="217"/>
      <c r="S781" s="217"/>
    </row>
    <row r="782" spans="10:19" ht="15.75">
      <c r="J782" s="217"/>
      <c r="M782" s="217"/>
      <c r="N782" s="217"/>
      <c r="O782" s="217"/>
      <c r="S782" s="217"/>
    </row>
    <row r="783" spans="10:19" ht="15.75">
      <c r="J783" s="217"/>
      <c r="M783" s="217"/>
      <c r="N783" s="217"/>
      <c r="O783" s="217"/>
      <c r="S783" s="217"/>
    </row>
    <row r="784" spans="10:19" ht="15.75">
      <c r="J784" s="217"/>
      <c r="M784" s="217"/>
      <c r="N784" s="217"/>
      <c r="O784" s="217"/>
      <c r="S784" s="217"/>
    </row>
    <row r="785" spans="10:19" ht="15.75">
      <c r="J785" s="217"/>
      <c r="M785" s="217"/>
      <c r="N785" s="217"/>
      <c r="O785" s="217"/>
      <c r="S785" s="217"/>
    </row>
    <row r="786" spans="10:19" ht="15.75">
      <c r="J786" s="217"/>
      <c r="M786" s="217"/>
      <c r="N786" s="217"/>
      <c r="O786" s="217"/>
      <c r="S786" s="217"/>
    </row>
    <row r="787" spans="10:19" ht="15.75">
      <c r="J787" s="217"/>
      <c r="M787" s="217"/>
      <c r="N787" s="217"/>
      <c r="O787" s="217"/>
      <c r="S787" s="217"/>
    </row>
    <row r="788" spans="10:19" ht="15.75">
      <c r="J788" s="217"/>
      <c r="M788" s="217"/>
      <c r="N788" s="217"/>
      <c r="O788" s="217"/>
      <c r="S788" s="217"/>
    </row>
    <row r="789" spans="10:19" ht="15.75">
      <c r="J789" s="217"/>
      <c r="M789" s="217"/>
      <c r="N789" s="217"/>
      <c r="O789" s="217"/>
      <c r="S789" s="217"/>
    </row>
    <row r="790" spans="10:19" ht="15.75">
      <c r="J790" s="217"/>
      <c r="M790" s="217"/>
      <c r="N790" s="217"/>
      <c r="O790" s="217"/>
      <c r="S790" s="217"/>
    </row>
    <row r="791" spans="10:19" ht="15.75">
      <c r="J791" s="217"/>
      <c r="M791" s="217"/>
      <c r="N791" s="217"/>
      <c r="O791" s="217"/>
      <c r="S791" s="217"/>
    </row>
    <row r="792" spans="10:19" ht="15.75">
      <c r="J792" s="217"/>
      <c r="M792" s="217"/>
      <c r="N792" s="217"/>
      <c r="O792" s="217"/>
      <c r="S792" s="217"/>
    </row>
    <row r="793" spans="10:19" ht="15.75">
      <c r="J793" s="217"/>
      <c r="M793" s="217"/>
      <c r="N793" s="217"/>
      <c r="O793" s="217"/>
      <c r="S793" s="217"/>
    </row>
    <row r="794" spans="10:19" ht="15.75">
      <c r="J794" s="217"/>
      <c r="M794" s="217"/>
      <c r="N794" s="217"/>
      <c r="O794" s="217"/>
      <c r="S794" s="217"/>
    </row>
    <row r="795" spans="10:19" ht="15.75">
      <c r="J795" s="217"/>
      <c r="M795" s="217"/>
      <c r="N795" s="217"/>
      <c r="O795" s="217"/>
      <c r="S795" s="217"/>
    </row>
    <row r="796" spans="10:19" ht="15.75">
      <c r="J796" s="217"/>
      <c r="M796" s="217"/>
      <c r="N796" s="217"/>
      <c r="O796" s="217"/>
      <c r="S796" s="217"/>
    </row>
    <row r="797" spans="10:19" ht="15.75">
      <c r="J797" s="217"/>
      <c r="M797" s="217"/>
      <c r="N797" s="217"/>
      <c r="O797" s="217"/>
      <c r="S797" s="217"/>
    </row>
    <row r="798" spans="10:19" ht="15.75">
      <c r="J798" s="217"/>
      <c r="M798" s="217"/>
      <c r="N798" s="217"/>
      <c r="O798" s="217"/>
      <c r="S798" s="217"/>
    </row>
    <row r="799" spans="10:19" ht="15.75">
      <c r="J799" s="217"/>
      <c r="M799" s="217"/>
      <c r="N799" s="217"/>
      <c r="O799" s="217"/>
      <c r="S799" s="217"/>
    </row>
    <row r="800" spans="10:19" ht="15.75">
      <c r="J800" s="217"/>
      <c r="M800" s="217"/>
      <c r="N800" s="217"/>
      <c r="O800" s="217"/>
      <c r="S800" s="217"/>
    </row>
    <row r="801" spans="10:19" ht="15.75">
      <c r="J801" s="217"/>
      <c r="M801" s="217"/>
      <c r="N801" s="217"/>
      <c r="O801" s="217"/>
      <c r="S801" s="217"/>
    </row>
    <row r="802" spans="10:19" ht="15.75">
      <c r="J802" s="217"/>
      <c r="M802" s="217"/>
      <c r="N802" s="217"/>
      <c r="O802" s="217"/>
      <c r="S802" s="217"/>
    </row>
    <row r="803" spans="10:19" ht="15.75">
      <c r="J803" s="217"/>
      <c r="M803" s="217"/>
      <c r="N803" s="217"/>
      <c r="O803" s="217"/>
      <c r="S803" s="217"/>
    </row>
    <row r="804" spans="10:19" ht="15.75">
      <c r="J804" s="217"/>
      <c r="M804" s="217"/>
      <c r="N804" s="217"/>
      <c r="O804" s="217"/>
      <c r="S804" s="217"/>
    </row>
    <row r="805" spans="10:19" ht="15.75">
      <c r="J805" s="217"/>
      <c r="M805" s="217"/>
      <c r="N805" s="217"/>
      <c r="O805" s="217"/>
      <c r="S805" s="217"/>
    </row>
    <row r="806" spans="10:19" ht="15.75">
      <c r="J806" s="217"/>
      <c r="M806" s="217"/>
      <c r="N806" s="217"/>
      <c r="O806" s="217"/>
      <c r="S806" s="217"/>
    </row>
    <row r="807" spans="10:19" ht="15.75">
      <c r="J807" s="217"/>
      <c r="M807" s="217"/>
      <c r="N807" s="217"/>
      <c r="O807" s="217"/>
      <c r="S807" s="217"/>
    </row>
    <row r="808" spans="10:19" ht="15.75">
      <c r="J808" s="217"/>
      <c r="M808" s="217"/>
      <c r="N808" s="217"/>
      <c r="O808" s="217"/>
      <c r="S808" s="217"/>
    </row>
    <row r="809" spans="10:19" ht="15.75">
      <c r="J809" s="217"/>
      <c r="M809" s="217"/>
      <c r="N809" s="217"/>
      <c r="O809" s="217"/>
      <c r="S809" s="217"/>
    </row>
    <row r="810" spans="10:19" ht="15.75">
      <c r="J810" s="217"/>
      <c r="M810" s="217"/>
      <c r="N810" s="217"/>
      <c r="O810" s="217"/>
      <c r="S810" s="217"/>
    </row>
    <row r="811" spans="10:19" ht="15.75">
      <c r="J811" s="217"/>
      <c r="M811" s="217"/>
      <c r="N811" s="217"/>
      <c r="O811" s="217"/>
      <c r="S811" s="217"/>
    </row>
    <row r="812" spans="10:19" ht="15.75">
      <c r="J812" s="217"/>
      <c r="M812" s="217"/>
      <c r="N812" s="217"/>
      <c r="O812" s="217"/>
      <c r="S812" s="217"/>
    </row>
    <row r="813" spans="10:19" ht="15.75">
      <c r="J813" s="217"/>
      <c r="M813" s="217"/>
      <c r="N813" s="217"/>
      <c r="O813" s="217"/>
      <c r="S813" s="217"/>
    </row>
    <row r="814" spans="10:19" ht="15.75">
      <c r="J814" s="217"/>
      <c r="M814" s="217"/>
      <c r="N814" s="217"/>
      <c r="O814" s="217"/>
      <c r="S814" s="217"/>
    </row>
    <row r="815" spans="10:19" ht="15.75">
      <c r="J815" s="217"/>
      <c r="M815" s="217"/>
      <c r="N815" s="217"/>
      <c r="O815" s="217"/>
      <c r="S815" s="217"/>
    </row>
    <row r="816" spans="10:19" ht="15.75">
      <c r="J816" s="217"/>
      <c r="M816" s="217"/>
      <c r="N816" s="217"/>
      <c r="O816" s="217"/>
      <c r="S816" s="217"/>
    </row>
    <row r="817" spans="10:19" ht="15.75">
      <c r="J817" s="217"/>
      <c r="M817" s="217"/>
      <c r="N817" s="217"/>
      <c r="O817" s="217"/>
      <c r="S817" s="217"/>
    </row>
    <row r="818" spans="10:19" ht="15.75">
      <c r="J818" s="217"/>
      <c r="M818" s="217"/>
      <c r="N818" s="217"/>
      <c r="O818" s="217"/>
      <c r="S818" s="217"/>
    </row>
    <row r="819" spans="10:19" ht="15.75">
      <c r="J819" s="217"/>
      <c r="M819" s="217"/>
      <c r="N819" s="217"/>
      <c r="O819" s="217"/>
      <c r="S819" s="217"/>
    </row>
    <row r="820" spans="10:19" ht="15.75">
      <c r="J820" s="217"/>
      <c r="M820" s="217"/>
      <c r="N820" s="217"/>
      <c r="O820" s="217"/>
      <c r="S820" s="217"/>
    </row>
    <row r="821" spans="10:19" ht="15.75">
      <c r="J821" s="217"/>
      <c r="M821" s="217"/>
      <c r="N821" s="217"/>
      <c r="O821" s="217"/>
      <c r="S821" s="217"/>
    </row>
    <row r="822" spans="10:19" ht="15.75">
      <c r="J822" s="217"/>
      <c r="M822" s="217"/>
      <c r="N822" s="217"/>
      <c r="O822" s="217"/>
      <c r="S822" s="217"/>
    </row>
    <row r="823" spans="10:19" ht="15.75">
      <c r="J823" s="217"/>
      <c r="M823" s="217"/>
      <c r="N823" s="217"/>
      <c r="O823" s="217"/>
      <c r="S823" s="217"/>
    </row>
    <row r="824" spans="10:19" ht="15.75">
      <c r="J824" s="217"/>
      <c r="M824" s="217"/>
      <c r="N824" s="217"/>
      <c r="O824" s="217"/>
      <c r="S824" s="217"/>
    </row>
    <row r="825" spans="10:19" ht="15.75">
      <c r="J825" s="217"/>
      <c r="M825" s="217"/>
      <c r="N825" s="217"/>
      <c r="O825" s="217"/>
      <c r="S825" s="217"/>
    </row>
    <row r="826" spans="10:19" ht="15.75">
      <c r="J826" s="217"/>
      <c r="M826" s="217"/>
      <c r="N826" s="217"/>
      <c r="O826" s="217"/>
      <c r="S826" s="217"/>
    </row>
    <row r="827" spans="10:19" ht="15.75">
      <c r="J827" s="217"/>
      <c r="M827" s="217"/>
      <c r="N827" s="217"/>
      <c r="O827" s="217"/>
      <c r="S827" s="217"/>
    </row>
    <row r="828" spans="10:19" ht="15.75">
      <c r="J828" s="217"/>
      <c r="M828" s="217"/>
      <c r="N828" s="217"/>
      <c r="O828" s="217"/>
      <c r="S828" s="217"/>
    </row>
    <row r="829" spans="10:19" ht="15.75">
      <c r="J829" s="217"/>
      <c r="M829" s="217"/>
      <c r="N829" s="217"/>
      <c r="O829" s="217"/>
      <c r="S829" s="217"/>
    </row>
    <row r="830" spans="10:19" ht="15.75">
      <c r="J830" s="217"/>
      <c r="M830" s="217"/>
      <c r="N830" s="217"/>
      <c r="O830" s="217"/>
      <c r="S830" s="217"/>
    </row>
    <row r="831" spans="10:19" ht="15.75">
      <c r="J831" s="217"/>
      <c r="M831" s="217"/>
      <c r="N831" s="217"/>
      <c r="O831" s="217"/>
      <c r="S831" s="217"/>
    </row>
    <row r="832" spans="10:19" ht="15.75">
      <c r="J832" s="217"/>
      <c r="M832" s="217"/>
      <c r="N832" s="217"/>
      <c r="O832" s="217"/>
      <c r="S832" s="217"/>
    </row>
    <row r="833" spans="10:19" ht="15.75">
      <c r="J833" s="217"/>
      <c r="M833" s="217"/>
      <c r="N833" s="217"/>
      <c r="O833" s="217"/>
      <c r="S833" s="217"/>
    </row>
    <row r="834" spans="10:19" ht="15.75">
      <c r="J834" s="217"/>
      <c r="M834" s="217"/>
      <c r="N834" s="217"/>
      <c r="O834" s="217"/>
      <c r="S834" s="217"/>
    </row>
    <row r="835" spans="10:19" ht="15.75">
      <c r="J835" s="217"/>
      <c r="M835" s="217"/>
      <c r="N835" s="217"/>
      <c r="O835" s="217"/>
      <c r="S835" s="217"/>
    </row>
    <row r="836" spans="10:19" ht="15.75">
      <c r="J836" s="217"/>
      <c r="M836" s="217"/>
      <c r="N836" s="217"/>
      <c r="O836" s="217"/>
      <c r="S836" s="217"/>
    </row>
    <row r="837" spans="10:19" ht="15.75">
      <c r="J837" s="217"/>
      <c r="M837" s="217"/>
      <c r="N837" s="217"/>
      <c r="O837" s="217"/>
      <c r="S837" s="217"/>
    </row>
    <row r="838" spans="10:19" ht="15.75">
      <c r="J838" s="217"/>
      <c r="M838" s="217"/>
      <c r="N838" s="217"/>
      <c r="O838" s="217"/>
      <c r="S838" s="217"/>
    </row>
    <row r="839" spans="10:19" ht="15.75">
      <c r="J839" s="217"/>
      <c r="M839" s="217"/>
      <c r="N839" s="217"/>
      <c r="O839" s="217"/>
      <c r="S839" s="217"/>
    </row>
    <row r="840" spans="10:19" ht="15.75">
      <c r="J840" s="217"/>
      <c r="M840" s="217"/>
      <c r="N840" s="217"/>
      <c r="O840" s="217"/>
      <c r="S840" s="217"/>
    </row>
    <row r="841" spans="10:19" ht="15.75">
      <c r="J841" s="217"/>
      <c r="M841" s="217"/>
      <c r="N841" s="217"/>
      <c r="O841" s="217"/>
      <c r="S841" s="217"/>
    </row>
    <row r="842" spans="10:19" ht="15.75">
      <c r="J842" s="217"/>
      <c r="M842" s="217"/>
      <c r="N842" s="217"/>
      <c r="O842" s="217"/>
      <c r="S842" s="217"/>
    </row>
    <row r="843" spans="10:19" ht="15.75">
      <c r="J843" s="217"/>
      <c r="M843" s="217"/>
      <c r="N843" s="217"/>
      <c r="O843" s="217"/>
      <c r="S843" s="217"/>
    </row>
    <row r="844" spans="10:19" ht="15.75">
      <c r="J844" s="217"/>
      <c r="M844" s="217"/>
      <c r="N844" s="217"/>
      <c r="O844" s="217"/>
      <c r="S844" s="217"/>
    </row>
    <row r="845" spans="10:19" ht="15.75">
      <c r="J845" s="217"/>
      <c r="M845" s="217"/>
      <c r="N845" s="217"/>
      <c r="O845" s="217"/>
      <c r="S845" s="217"/>
    </row>
    <row r="846" spans="10:19" ht="15.75">
      <c r="J846" s="217"/>
      <c r="M846" s="217"/>
      <c r="N846" s="217"/>
      <c r="O846" s="217"/>
      <c r="S846" s="217"/>
    </row>
    <row r="847" spans="10:19" ht="15.75">
      <c r="J847" s="217"/>
      <c r="M847" s="217"/>
      <c r="N847" s="217"/>
      <c r="O847" s="217"/>
      <c r="S847" s="217"/>
    </row>
    <row r="848" spans="10:19" ht="15.75">
      <c r="J848" s="217"/>
      <c r="M848" s="217"/>
      <c r="N848" s="217"/>
      <c r="O848" s="217"/>
      <c r="S848" s="217"/>
    </row>
    <row r="849" spans="10:19" ht="15.75">
      <c r="J849" s="217"/>
      <c r="M849" s="217"/>
      <c r="N849" s="217"/>
      <c r="O849" s="217"/>
      <c r="S849" s="217"/>
    </row>
    <row r="850" spans="10:19" ht="15.75">
      <c r="J850" s="217"/>
      <c r="M850" s="217"/>
      <c r="N850" s="217"/>
      <c r="O850" s="217"/>
      <c r="S850" s="217"/>
    </row>
    <row r="851" spans="10:19" ht="15.75">
      <c r="J851" s="217"/>
      <c r="M851" s="217"/>
      <c r="N851" s="217"/>
      <c r="O851" s="217"/>
      <c r="S851" s="217"/>
    </row>
    <row r="852" spans="10:19" ht="15.75">
      <c r="J852" s="217"/>
      <c r="M852" s="217"/>
      <c r="N852" s="217"/>
      <c r="O852" s="217"/>
      <c r="S852" s="217"/>
    </row>
    <row r="853" spans="10:19" ht="15.75">
      <c r="J853" s="217"/>
      <c r="M853" s="217"/>
      <c r="N853" s="217"/>
      <c r="O853" s="217"/>
      <c r="S853" s="217"/>
    </row>
    <row r="854" spans="10:19" ht="15.75">
      <c r="J854" s="217"/>
      <c r="M854" s="217"/>
      <c r="N854" s="217"/>
      <c r="O854" s="217"/>
      <c r="S854" s="217"/>
    </row>
    <row r="855" spans="10:19" ht="15.75">
      <c r="J855" s="217"/>
      <c r="M855" s="217"/>
      <c r="N855" s="217"/>
      <c r="O855" s="217"/>
      <c r="S855" s="217"/>
    </row>
    <row r="856" spans="10:19" ht="15.75">
      <c r="J856" s="217"/>
      <c r="M856" s="217"/>
      <c r="N856" s="217"/>
      <c r="O856" s="217"/>
      <c r="S856" s="217"/>
    </row>
    <row r="857" spans="10:19" ht="15.75">
      <c r="J857" s="217"/>
      <c r="M857" s="217"/>
      <c r="N857" s="217"/>
      <c r="O857" s="217"/>
      <c r="S857" s="217"/>
    </row>
    <row r="858" spans="10:19" ht="15.75">
      <c r="J858" s="217"/>
      <c r="M858" s="217"/>
      <c r="N858" s="217"/>
      <c r="O858" s="217"/>
      <c r="S858" s="217"/>
    </row>
    <row r="859" spans="10:19" ht="15.75">
      <c r="J859" s="217"/>
      <c r="M859" s="217"/>
      <c r="N859" s="217"/>
      <c r="O859" s="217"/>
      <c r="S859" s="217"/>
    </row>
    <row r="860" spans="10:19" ht="15.75">
      <c r="J860" s="217"/>
      <c r="M860" s="217"/>
      <c r="N860" s="217"/>
      <c r="O860" s="217"/>
      <c r="S860" s="217"/>
    </row>
    <row r="861" spans="10:19" ht="15.75">
      <c r="J861" s="217"/>
      <c r="M861" s="217"/>
      <c r="N861" s="217"/>
      <c r="O861" s="217"/>
      <c r="S861" s="217"/>
    </row>
    <row r="862" spans="10:19" ht="15.75">
      <c r="J862" s="217"/>
      <c r="M862" s="217"/>
      <c r="N862" s="217"/>
      <c r="O862" s="217"/>
      <c r="S862" s="217"/>
    </row>
    <row r="863" spans="10:19" ht="15.75">
      <c r="J863" s="217"/>
      <c r="M863" s="217"/>
      <c r="N863" s="217"/>
      <c r="O863" s="217"/>
      <c r="S863" s="217"/>
    </row>
    <row r="864" spans="10:19" ht="15.75">
      <c r="J864" s="217"/>
      <c r="M864" s="217"/>
      <c r="N864" s="217"/>
      <c r="O864" s="217"/>
      <c r="S864" s="217"/>
    </row>
    <row r="865" spans="10:19" ht="15.75">
      <c r="J865" s="217"/>
      <c r="M865" s="217"/>
      <c r="N865" s="217"/>
      <c r="O865" s="217"/>
      <c r="S865" s="217"/>
    </row>
    <row r="866" spans="10:19" ht="15.75">
      <c r="J866" s="217"/>
      <c r="M866" s="217"/>
      <c r="N866" s="217"/>
      <c r="O866" s="217"/>
      <c r="S866" s="217"/>
    </row>
    <row r="867" spans="10:19" ht="15.75">
      <c r="J867" s="217"/>
      <c r="M867" s="217"/>
      <c r="N867" s="217"/>
      <c r="O867" s="217"/>
      <c r="S867" s="217"/>
    </row>
    <row r="868" spans="10:19" ht="15.75">
      <c r="J868" s="217"/>
      <c r="M868" s="217"/>
      <c r="N868" s="217"/>
      <c r="O868" s="217"/>
      <c r="S868" s="217"/>
    </row>
    <row r="869" spans="10:19" ht="15.75">
      <c r="J869" s="217"/>
      <c r="M869" s="217"/>
      <c r="N869" s="217"/>
      <c r="O869" s="217"/>
      <c r="S869" s="217"/>
    </row>
    <row r="870" spans="10:19" ht="15.75">
      <c r="J870" s="217"/>
      <c r="M870" s="217"/>
      <c r="N870" s="217"/>
      <c r="O870" s="217"/>
      <c r="S870" s="217"/>
    </row>
    <row r="871" spans="10:19" ht="15.75">
      <c r="J871" s="217"/>
      <c r="M871" s="217"/>
      <c r="N871" s="217"/>
      <c r="O871" s="217"/>
      <c r="S871" s="217"/>
    </row>
    <row r="872" spans="10:19" ht="15.75">
      <c r="J872" s="217"/>
      <c r="M872" s="217"/>
      <c r="N872" s="217"/>
      <c r="O872" s="217"/>
      <c r="S872" s="217"/>
    </row>
    <row r="873" spans="10:19" ht="15.75">
      <c r="J873" s="217"/>
      <c r="M873" s="217"/>
      <c r="N873" s="217"/>
      <c r="O873" s="217"/>
      <c r="S873" s="217"/>
    </row>
    <row r="874" spans="10:19" ht="15.75">
      <c r="J874" s="217"/>
      <c r="M874" s="217"/>
      <c r="N874" s="217"/>
      <c r="O874" s="217"/>
      <c r="S874" s="217"/>
    </row>
    <row r="875" spans="10:19" ht="15.75">
      <c r="J875" s="217"/>
      <c r="M875" s="217"/>
      <c r="N875" s="217"/>
      <c r="O875" s="217"/>
      <c r="S875" s="217"/>
    </row>
    <row r="876" spans="10:19" ht="15.75">
      <c r="J876" s="217"/>
      <c r="M876" s="217"/>
      <c r="N876" s="217"/>
      <c r="O876" s="217"/>
      <c r="S876" s="217"/>
    </row>
    <row r="877" spans="10:19" ht="15.75">
      <c r="J877" s="217"/>
      <c r="M877" s="217"/>
      <c r="N877" s="217"/>
      <c r="O877" s="217"/>
      <c r="S877" s="217"/>
    </row>
    <row r="878" spans="10:19" ht="15.75">
      <c r="J878" s="217"/>
      <c r="M878" s="217"/>
      <c r="N878" s="217"/>
      <c r="O878" s="217"/>
      <c r="S878" s="217"/>
    </row>
    <row r="879" spans="10:19" ht="15.75">
      <c r="J879" s="217"/>
      <c r="M879" s="217"/>
      <c r="N879" s="217"/>
      <c r="O879" s="217"/>
      <c r="S879" s="217"/>
    </row>
    <row r="880" spans="10:19" ht="15.75">
      <c r="J880" s="217"/>
      <c r="M880" s="217"/>
      <c r="N880" s="217"/>
      <c r="O880" s="217"/>
      <c r="S880" s="217"/>
    </row>
    <row r="881" spans="10:19" ht="15.75">
      <c r="J881" s="217"/>
      <c r="M881" s="217"/>
      <c r="N881" s="217"/>
      <c r="O881" s="217"/>
      <c r="S881" s="217"/>
    </row>
    <row r="882" spans="10:19" ht="15.75">
      <c r="J882" s="217"/>
      <c r="M882" s="217"/>
      <c r="N882" s="217"/>
      <c r="O882" s="217"/>
      <c r="S882" s="217"/>
    </row>
    <row r="883" spans="10:19" ht="15.75">
      <c r="J883" s="217"/>
      <c r="M883" s="217"/>
      <c r="N883" s="217"/>
      <c r="O883" s="217"/>
      <c r="S883" s="217"/>
    </row>
    <row r="884" spans="10:19" ht="15.75">
      <c r="J884" s="217"/>
      <c r="M884" s="217"/>
      <c r="N884" s="217"/>
      <c r="O884" s="217"/>
      <c r="S884" s="217"/>
    </row>
    <row r="885" spans="10:19" ht="15.75">
      <c r="J885" s="217"/>
      <c r="M885" s="217"/>
      <c r="N885" s="217"/>
      <c r="O885" s="217"/>
      <c r="S885" s="217"/>
    </row>
    <row r="886" spans="10:19" ht="15.75">
      <c r="J886" s="217"/>
      <c r="M886" s="217"/>
      <c r="N886" s="217"/>
      <c r="O886" s="217"/>
      <c r="S886" s="217"/>
    </row>
    <row r="887" spans="10:19" ht="15.75">
      <c r="J887" s="217"/>
      <c r="M887" s="217"/>
      <c r="N887" s="217"/>
      <c r="O887" s="217"/>
      <c r="S887" s="217"/>
    </row>
    <row r="888" spans="10:19" ht="15.75">
      <c r="J888" s="217"/>
      <c r="M888" s="217"/>
      <c r="N888" s="217"/>
      <c r="O888" s="217"/>
      <c r="S888" s="217"/>
    </row>
    <row r="889" spans="10:19" ht="15.75">
      <c r="J889" s="217"/>
      <c r="M889" s="217"/>
      <c r="N889" s="217"/>
      <c r="O889" s="217"/>
      <c r="S889" s="217"/>
    </row>
    <row r="890" spans="10:19" ht="15.75">
      <c r="J890" s="217"/>
      <c r="M890" s="217"/>
      <c r="N890" s="217"/>
      <c r="O890" s="217"/>
      <c r="S890" s="217"/>
    </row>
    <row r="891" spans="10:19" ht="15.75">
      <c r="J891" s="217"/>
      <c r="M891" s="217"/>
      <c r="N891" s="217"/>
      <c r="O891" s="217"/>
      <c r="S891" s="217"/>
    </row>
    <row r="892" spans="10:19" ht="15.75">
      <c r="J892" s="217"/>
      <c r="M892" s="217"/>
      <c r="N892" s="217"/>
      <c r="O892" s="217"/>
      <c r="S892" s="217"/>
    </row>
    <row r="893" spans="10:19" ht="15.75">
      <c r="J893" s="217"/>
      <c r="M893" s="217"/>
      <c r="N893" s="217"/>
      <c r="O893" s="217"/>
      <c r="S893" s="217"/>
    </row>
    <row r="894" spans="10:19" ht="15.75">
      <c r="J894" s="217"/>
      <c r="M894" s="217"/>
      <c r="N894" s="217"/>
      <c r="O894" s="217"/>
      <c r="S894" s="217"/>
    </row>
    <row r="895" spans="10:19" ht="15.75">
      <c r="J895" s="217"/>
      <c r="M895" s="217"/>
      <c r="N895" s="217"/>
      <c r="O895" s="217"/>
      <c r="S895" s="217"/>
    </row>
    <row r="896" spans="10:19" ht="15.75">
      <c r="J896" s="217"/>
      <c r="M896" s="217"/>
      <c r="N896" s="217"/>
      <c r="O896" s="217"/>
      <c r="S896" s="217"/>
    </row>
    <row r="897" spans="10:19" ht="15.75">
      <c r="J897" s="217"/>
      <c r="M897" s="217"/>
      <c r="N897" s="217"/>
      <c r="O897" s="217"/>
      <c r="S897" s="217"/>
    </row>
    <row r="898" spans="10:19" ht="15.75">
      <c r="J898" s="217"/>
      <c r="M898" s="217"/>
      <c r="N898" s="217"/>
      <c r="O898" s="217"/>
      <c r="S898" s="217"/>
    </row>
    <row r="899" spans="10:19" ht="15.75">
      <c r="J899" s="217"/>
      <c r="M899" s="217"/>
      <c r="N899" s="217"/>
      <c r="O899" s="217"/>
      <c r="S899" s="217"/>
    </row>
    <row r="900" spans="10:19" ht="15.75">
      <c r="J900" s="217"/>
      <c r="M900" s="217"/>
      <c r="N900" s="217"/>
      <c r="O900" s="217"/>
      <c r="S900" s="217"/>
    </row>
    <row r="901" spans="10:19" ht="15.75">
      <c r="J901" s="217"/>
      <c r="M901" s="217"/>
      <c r="N901" s="217"/>
      <c r="O901" s="217"/>
      <c r="S901" s="217"/>
    </row>
    <row r="902" spans="10:19" ht="15.75">
      <c r="J902" s="217"/>
      <c r="M902" s="217"/>
      <c r="N902" s="217"/>
      <c r="O902" s="217"/>
      <c r="S902" s="217"/>
    </row>
    <row r="903" spans="10:19" ht="15.75">
      <c r="J903" s="217"/>
      <c r="M903" s="217"/>
      <c r="N903" s="217"/>
      <c r="O903" s="217"/>
      <c r="S903" s="217"/>
    </row>
    <row r="904" spans="10:19" ht="15.75">
      <c r="J904" s="217"/>
      <c r="M904" s="217"/>
      <c r="N904" s="217"/>
      <c r="O904" s="217"/>
      <c r="S904" s="217"/>
    </row>
    <row r="905" spans="10:19" ht="15.75">
      <c r="J905" s="217"/>
      <c r="M905" s="217"/>
      <c r="N905" s="217"/>
      <c r="O905" s="217"/>
      <c r="S905" s="217"/>
    </row>
    <row r="906" spans="10:19" ht="15.75">
      <c r="J906" s="217"/>
      <c r="M906" s="217"/>
      <c r="N906" s="217"/>
      <c r="O906" s="217"/>
      <c r="S906" s="217"/>
    </row>
    <row r="907" spans="10:19" ht="15.75">
      <c r="J907" s="217"/>
      <c r="M907" s="217"/>
      <c r="N907" s="217"/>
      <c r="O907" s="217"/>
      <c r="S907" s="217"/>
    </row>
    <row r="908" spans="10:19" ht="15.75">
      <c r="J908" s="217"/>
      <c r="M908" s="217"/>
      <c r="N908" s="217"/>
      <c r="O908" s="217"/>
      <c r="S908" s="217"/>
    </row>
    <row r="909" spans="10:19" ht="15.75">
      <c r="J909" s="217"/>
      <c r="M909" s="217"/>
      <c r="N909" s="217"/>
      <c r="O909" s="217"/>
      <c r="S909" s="217"/>
    </row>
    <row r="910" spans="10:19" ht="15.75">
      <c r="J910" s="217"/>
      <c r="M910" s="217"/>
      <c r="N910" s="217"/>
      <c r="O910" s="217"/>
      <c r="S910" s="217"/>
    </row>
    <row r="911" spans="10:19" ht="15.75">
      <c r="J911" s="217"/>
      <c r="M911" s="217"/>
      <c r="N911" s="217"/>
      <c r="O911" s="217"/>
      <c r="S911" s="217"/>
    </row>
    <row r="912" spans="10:19" ht="15.75">
      <c r="J912" s="217"/>
      <c r="M912" s="217"/>
      <c r="N912" s="217"/>
      <c r="O912" s="217"/>
      <c r="S912" s="217"/>
    </row>
    <row r="913" spans="10:19" ht="15.75">
      <c r="J913" s="217"/>
      <c r="M913" s="217"/>
      <c r="N913" s="217"/>
      <c r="O913" s="217"/>
      <c r="S913" s="217"/>
    </row>
    <row r="914" spans="10:19" ht="15.75">
      <c r="J914" s="217"/>
      <c r="M914" s="217"/>
      <c r="N914" s="217"/>
      <c r="O914" s="217"/>
      <c r="S914" s="217"/>
    </row>
    <row r="915" spans="10:19" ht="15.75">
      <c r="J915" s="217"/>
      <c r="M915" s="217"/>
      <c r="N915" s="217"/>
      <c r="O915" s="217"/>
      <c r="S915" s="217"/>
    </row>
    <row r="916" spans="10:19" ht="15.75">
      <c r="J916" s="217"/>
      <c r="M916" s="217"/>
      <c r="N916" s="217"/>
      <c r="O916" s="217"/>
      <c r="S916" s="217"/>
    </row>
    <row r="917" spans="10:19" ht="15.75">
      <c r="J917" s="217"/>
      <c r="M917" s="217"/>
      <c r="N917" s="217"/>
      <c r="O917" s="217"/>
      <c r="S917" s="217"/>
    </row>
    <row r="918" spans="10:19" ht="15.75">
      <c r="J918" s="217"/>
      <c r="M918" s="217"/>
      <c r="N918" s="217"/>
      <c r="O918" s="217"/>
      <c r="S918" s="217"/>
    </row>
    <row r="919" spans="10:19" ht="15.75">
      <c r="J919" s="217"/>
      <c r="M919" s="217"/>
      <c r="N919" s="217"/>
      <c r="O919" s="217"/>
      <c r="S919" s="217"/>
    </row>
    <row r="920" spans="10:19" ht="15.75">
      <c r="J920" s="217"/>
      <c r="M920" s="217"/>
      <c r="N920" s="217"/>
      <c r="O920" s="217"/>
      <c r="S920" s="217"/>
    </row>
    <row r="921" spans="10:19" ht="15.75">
      <c r="J921" s="217"/>
      <c r="M921" s="217"/>
      <c r="N921" s="217"/>
      <c r="O921" s="217"/>
      <c r="S921" s="217"/>
    </row>
    <row r="922" spans="10:19" ht="15.75">
      <c r="J922" s="217"/>
      <c r="M922" s="217"/>
      <c r="N922" s="217"/>
      <c r="O922" s="217"/>
      <c r="S922" s="217"/>
    </row>
    <row r="923" spans="10:19" ht="15.75">
      <c r="J923" s="217"/>
      <c r="M923" s="217"/>
      <c r="N923" s="217"/>
      <c r="O923" s="217"/>
      <c r="S923" s="217"/>
    </row>
    <row r="924" spans="10:19" ht="15.75">
      <c r="J924" s="217"/>
      <c r="M924" s="217"/>
      <c r="N924" s="217"/>
      <c r="O924" s="217"/>
      <c r="S924" s="217"/>
    </row>
    <row r="925" spans="10:19" ht="15.75">
      <c r="J925" s="217"/>
      <c r="M925" s="217"/>
      <c r="N925" s="217"/>
      <c r="O925" s="217"/>
      <c r="S925" s="217"/>
    </row>
    <row r="926" spans="10:19" ht="15.75">
      <c r="J926" s="217"/>
      <c r="M926" s="217"/>
      <c r="N926" s="217"/>
      <c r="O926" s="217"/>
      <c r="S926" s="217"/>
    </row>
    <row r="927" spans="10:19" ht="15.75">
      <c r="J927" s="217"/>
      <c r="M927" s="217"/>
      <c r="N927" s="217"/>
      <c r="O927" s="217"/>
      <c r="S927" s="217"/>
    </row>
    <row r="928" spans="10:19" ht="15.75">
      <c r="J928" s="217"/>
      <c r="M928" s="217"/>
      <c r="N928" s="217"/>
      <c r="O928" s="217"/>
      <c r="S928" s="217"/>
    </row>
    <row r="929" spans="10:19" ht="15.75">
      <c r="J929" s="217"/>
      <c r="M929" s="217"/>
      <c r="N929" s="217"/>
      <c r="O929" s="217"/>
      <c r="S929" s="217"/>
    </row>
    <row r="930" spans="10:19" ht="15.75">
      <c r="J930" s="217"/>
      <c r="M930" s="217"/>
      <c r="N930" s="217"/>
      <c r="O930" s="217"/>
      <c r="S930" s="217"/>
    </row>
    <row r="931" spans="10:19" ht="15.75">
      <c r="J931" s="217"/>
      <c r="M931" s="217"/>
      <c r="N931" s="217"/>
      <c r="O931" s="217"/>
      <c r="S931" s="217"/>
    </row>
    <row r="932" spans="10:19" ht="15.75">
      <c r="J932" s="217"/>
      <c r="M932" s="217"/>
      <c r="N932" s="217"/>
      <c r="O932" s="217"/>
      <c r="S932" s="217"/>
    </row>
    <row r="933" spans="10:19" ht="15.75">
      <c r="J933" s="217"/>
      <c r="M933" s="217"/>
      <c r="N933" s="217"/>
      <c r="O933" s="217"/>
      <c r="S933" s="217"/>
    </row>
    <row r="934" spans="10:19" ht="15.75">
      <c r="J934" s="217"/>
      <c r="M934" s="217"/>
      <c r="N934" s="217"/>
      <c r="O934" s="217"/>
      <c r="S934" s="217"/>
    </row>
    <row r="935" spans="10:19" ht="15.75">
      <c r="J935" s="217"/>
      <c r="M935" s="217"/>
      <c r="N935" s="217"/>
      <c r="O935" s="217"/>
      <c r="S935" s="217"/>
    </row>
    <row r="936" spans="10:19" ht="15.75">
      <c r="J936" s="217"/>
      <c r="M936" s="217"/>
      <c r="N936" s="217"/>
      <c r="O936" s="217"/>
      <c r="S936" s="217"/>
    </row>
    <row r="937" spans="10:19" ht="15.75">
      <c r="J937" s="217"/>
      <c r="M937" s="217"/>
      <c r="N937" s="217"/>
      <c r="O937" s="217"/>
      <c r="S937" s="217"/>
    </row>
    <row r="938" spans="10:19" ht="15.75">
      <c r="J938" s="217"/>
      <c r="M938" s="217"/>
      <c r="N938" s="217"/>
      <c r="O938" s="217"/>
      <c r="S938" s="217"/>
    </row>
    <row r="939" spans="10:19" ht="15.75">
      <c r="J939" s="217"/>
      <c r="M939" s="217"/>
      <c r="N939" s="217"/>
      <c r="O939" s="217"/>
      <c r="S939" s="217"/>
    </row>
    <row r="940" spans="10:19" ht="15.75">
      <c r="J940" s="217"/>
      <c r="M940" s="217"/>
      <c r="N940" s="217"/>
      <c r="O940" s="217"/>
      <c r="S940" s="217"/>
    </row>
    <row r="941" spans="10:19" ht="15.75">
      <c r="J941" s="217"/>
      <c r="M941" s="217"/>
      <c r="N941" s="217"/>
      <c r="O941" s="217"/>
      <c r="S941" s="217"/>
    </row>
    <row r="942" spans="10:19" ht="15.75">
      <c r="J942" s="217"/>
      <c r="M942" s="217"/>
      <c r="N942" s="217"/>
      <c r="O942" s="217"/>
      <c r="S942" s="217"/>
    </row>
    <row r="943" spans="10:19" ht="15.75">
      <c r="J943" s="217"/>
      <c r="M943" s="217"/>
      <c r="N943" s="217"/>
      <c r="O943" s="217"/>
      <c r="S943" s="217"/>
    </row>
    <row r="944" spans="10:19" ht="15.75">
      <c r="J944" s="217"/>
      <c r="M944" s="217"/>
      <c r="N944" s="217"/>
      <c r="O944" s="217"/>
      <c r="S944" s="217"/>
    </row>
    <row r="945" spans="10:19" ht="15.75">
      <c r="J945" s="217"/>
      <c r="M945" s="217"/>
      <c r="N945" s="217"/>
      <c r="O945" s="217"/>
      <c r="S945" s="217"/>
    </row>
    <row r="946" spans="10:19" ht="15.75">
      <c r="J946" s="217"/>
      <c r="M946" s="217"/>
      <c r="N946" s="217"/>
      <c r="O946" s="217"/>
      <c r="S946" s="217"/>
    </row>
    <row r="947" spans="10:19" ht="15.75">
      <c r="J947" s="217"/>
      <c r="M947" s="217"/>
      <c r="N947" s="217"/>
      <c r="O947" s="217"/>
      <c r="S947" s="217"/>
    </row>
    <row r="948" spans="10:19" ht="15.75">
      <c r="J948" s="217"/>
      <c r="M948" s="217"/>
      <c r="N948" s="217"/>
      <c r="O948" s="217"/>
      <c r="S948" s="217"/>
    </row>
    <row r="949" spans="10:19" ht="15.75">
      <c r="J949" s="217"/>
      <c r="M949" s="217"/>
      <c r="N949" s="217"/>
      <c r="O949" s="217"/>
      <c r="S949" s="217"/>
    </row>
    <row r="950" spans="10:19" ht="15.75">
      <c r="J950" s="217"/>
      <c r="M950" s="217"/>
      <c r="N950" s="217"/>
      <c r="O950" s="217"/>
      <c r="S950" s="217"/>
    </row>
    <row r="951" spans="10:19" ht="15.75">
      <c r="J951" s="217"/>
      <c r="M951" s="217"/>
      <c r="N951" s="217"/>
      <c r="O951" s="217"/>
      <c r="S951" s="217"/>
    </row>
    <row r="952" spans="10:19" ht="15.75">
      <c r="J952" s="217"/>
      <c r="M952" s="217"/>
      <c r="N952" s="217"/>
      <c r="O952" s="217"/>
      <c r="S952" s="217"/>
    </row>
    <row r="953" spans="10:19" ht="15.75">
      <c r="J953" s="217"/>
      <c r="M953" s="217"/>
      <c r="N953" s="217"/>
      <c r="O953" s="217"/>
      <c r="S953" s="217"/>
    </row>
    <row r="954" spans="10:19" ht="15.75">
      <c r="J954" s="217"/>
      <c r="M954" s="217"/>
      <c r="N954" s="217"/>
      <c r="O954" s="217"/>
      <c r="S954" s="217"/>
    </row>
    <row r="955" spans="10:19" ht="15.75">
      <c r="J955" s="217"/>
      <c r="M955" s="217"/>
      <c r="N955" s="217"/>
      <c r="O955" s="217"/>
      <c r="S955" s="217"/>
    </row>
    <row r="956" spans="10:19" ht="15.75">
      <c r="J956" s="217"/>
      <c r="M956" s="217"/>
      <c r="N956" s="217"/>
      <c r="O956" s="217"/>
      <c r="S956" s="217"/>
    </row>
    <row r="957" spans="10:19" ht="15.75">
      <c r="J957" s="217"/>
      <c r="M957" s="217"/>
      <c r="N957" s="217"/>
      <c r="O957" s="217"/>
      <c r="S957" s="217"/>
    </row>
    <row r="958" spans="10:19" ht="15.75">
      <c r="J958" s="217"/>
      <c r="M958" s="217"/>
      <c r="N958" s="217"/>
      <c r="O958" s="217"/>
      <c r="S958" s="217"/>
    </row>
    <row r="959" spans="10:19" ht="15.75">
      <c r="J959" s="217"/>
      <c r="M959" s="217"/>
      <c r="N959" s="217"/>
      <c r="O959" s="217"/>
      <c r="S959" s="217"/>
    </row>
    <row r="960" spans="10:19" ht="15.75">
      <c r="J960" s="217"/>
      <c r="M960" s="217"/>
      <c r="N960" s="217"/>
      <c r="O960" s="217"/>
      <c r="S960" s="217"/>
    </row>
    <row r="961" spans="10:19" ht="15.75">
      <c r="J961" s="217"/>
      <c r="M961" s="217"/>
      <c r="N961" s="217"/>
      <c r="O961" s="217"/>
      <c r="S961" s="217"/>
    </row>
    <row r="962" spans="10:19" ht="15.75">
      <c r="J962" s="217"/>
      <c r="M962" s="217"/>
      <c r="N962" s="217"/>
      <c r="O962" s="217"/>
      <c r="S962" s="217"/>
    </row>
  </sheetData>
  <sheetProtection/>
  <mergeCells count="3">
    <mergeCell ref="A89:J90"/>
    <mergeCell ref="A85:J87"/>
    <mergeCell ref="A93:J95"/>
  </mergeCells>
  <printOptions/>
  <pageMargins left="0.44" right="0.25" top="0.51" bottom="0.53" header="0.5" footer="0.5"/>
  <pageSetup fitToHeight="1"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tabColor indexed="26"/>
    <pageSetUpPr fitToPage="1"/>
  </sheetPr>
  <dimension ref="A1:L949"/>
  <sheetViews>
    <sheetView showGridLines="0" tabSelected="1" view="pageBreakPreview" zoomScaleNormal="75" zoomScaleSheetLayoutView="100" zoomScalePageLayoutView="0" workbookViewId="0" topLeftCell="A1">
      <pane xSplit="2" ySplit="8" topLeftCell="C74" activePane="bottomRight" state="frozen"/>
      <selection pane="topLeft" activeCell="A5" sqref="A5"/>
      <selection pane="topRight" activeCell="A5" sqref="A5"/>
      <selection pane="bottomLeft" activeCell="A5" sqref="A5"/>
      <selection pane="bottomRight" activeCell="H17" sqref="H17"/>
    </sheetView>
  </sheetViews>
  <sheetFormatPr defaultColWidth="8.8515625" defaultRowHeight="12.75"/>
  <cols>
    <col min="1" max="1" width="50.57421875" style="1" customWidth="1"/>
    <col min="2" max="2" width="11.8515625" style="1" customWidth="1"/>
    <col min="3" max="3" width="11.140625" style="1" customWidth="1"/>
    <col min="4" max="4" width="3.57421875" style="1" customWidth="1"/>
    <col min="5" max="5" width="9.7109375" style="1" customWidth="1"/>
    <col min="6" max="6" width="13.421875" style="8" bestFit="1" customWidth="1"/>
    <col min="7" max="7" width="3.7109375" style="1" customWidth="1"/>
    <col min="8" max="8" width="23.421875" style="257" bestFit="1" customWidth="1"/>
    <col min="9" max="9" width="7.140625" style="1" customWidth="1"/>
    <col min="10" max="10" width="24.00390625" style="1" bestFit="1" customWidth="1"/>
    <col min="11" max="11" width="14.57421875" style="30" customWidth="1"/>
    <col min="12" max="12" width="18.57421875" style="30" customWidth="1"/>
    <col min="13" max="16384" width="8.8515625" style="1" customWidth="1"/>
  </cols>
  <sheetData>
    <row r="1" ht="19.5" customHeight="1">
      <c r="A1" s="15" t="s">
        <v>179</v>
      </c>
    </row>
    <row r="2" ht="19.5" customHeight="1">
      <c r="A2" s="15" t="s">
        <v>200</v>
      </c>
    </row>
    <row r="3" ht="19.5" customHeight="1">
      <c r="A3" s="26"/>
    </row>
    <row r="4" ht="15.75">
      <c r="A4" s="26" t="s">
        <v>96</v>
      </c>
    </row>
    <row r="5" spans="1:10" ht="15.75">
      <c r="A5" s="152"/>
      <c r="H5" s="258">
        <f>H73-H65</f>
        <v>0</v>
      </c>
      <c r="J5" s="64">
        <f>J73-J65</f>
        <v>0</v>
      </c>
    </row>
    <row r="6" spans="1:10" ht="15.75">
      <c r="A6"/>
      <c r="F6" s="24"/>
      <c r="H6" s="92" t="s">
        <v>36</v>
      </c>
      <c r="J6" s="92" t="s">
        <v>36</v>
      </c>
    </row>
    <row r="7" spans="6:10" ht="15.75">
      <c r="F7" s="24"/>
      <c r="H7" s="259">
        <v>41729</v>
      </c>
      <c r="I7" s="25"/>
      <c r="J7" s="259">
        <v>41364</v>
      </c>
    </row>
    <row r="8" spans="6:10" ht="15.75">
      <c r="F8" s="24"/>
      <c r="H8" s="260" t="s">
        <v>8</v>
      </c>
      <c r="J8" s="161" t="s">
        <v>8</v>
      </c>
    </row>
    <row r="9" spans="1:10" ht="15.75">
      <c r="A9" s="26" t="s">
        <v>103</v>
      </c>
      <c r="H9" s="261"/>
      <c r="J9" s="8"/>
    </row>
    <row r="10" spans="1:10" ht="15.75">
      <c r="A10" s="1" t="s">
        <v>181</v>
      </c>
      <c r="B10" s="166"/>
      <c r="C10" s="167"/>
      <c r="D10" s="168"/>
      <c r="E10" s="169"/>
      <c r="F10" s="170"/>
      <c r="H10" s="248">
        <f>+'Condensed IS'!I25</f>
        <v>342855</v>
      </c>
      <c r="I10" s="26"/>
      <c r="J10" s="248">
        <v>1157630</v>
      </c>
    </row>
    <row r="11" spans="1:12" ht="15.75">
      <c r="A11" s="134"/>
      <c r="B11" s="166"/>
      <c r="C11" s="167"/>
      <c r="D11" s="168"/>
      <c r="E11" s="169"/>
      <c r="F11" s="170"/>
      <c r="H11" s="248"/>
      <c r="I11" s="26"/>
      <c r="J11" s="35"/>
      <c r="K11" s="248"/>
      <c r="L11" s="248"/>
    </row>
    <row r="12" spans="1:12" ht="15.75">
      <c r="A12" s="134" t="s">
        <v>107</v>
      </c>
      <c r="B12" s="166"/>
      <c r="C12" s="166"/>
      <c r="D12" s="166"/>
      <c r="E12" s="166"/>
      <c r="F12" s="166"/>
      <c r="H12" s="248"/>
      <c r="I12" s="26"/>
      <c r="J12" s="35"/>
      <c r="K12" s="248"/>
      <c r="L12" s="248"/>
    </row>
    <row r="13" spans="1:12" ht="15.75">
      <c r="A13" s="134" t="s">
        <v>52</v>
      </c>
      <c r="B13" s="166"/>
      <c r="C13" s="167"/>
      <c r="D13" s="168"/>
      <c r="E13" s="169"/>
      <c r="H13" s="249">
        <f>+'[11]CF'!$B$16</f>
        <v>0</v>
      </c>
      <c r="I13" s="26"/>
      <c r="J13" s="171">
        <v>0</v>
      </c>
      <c r="K13" s="219"/>
      <c r="L13" s="219"/>
    </row>
    <row r="14" spans="1:12" ht="15.75" hidden="1">
      <c r="A14" s="134" t="s">
        <v>109</v>
      </c>
      <c r="B14" s="166"/>
      <c r="C14" s="167"/>
      <c r="D14" s="168"/>
      <c r="E14" s="169"/>
      <c r="H14" s="249">
        <f>+'[10]CF'!$B$19</f>
        <v>0</v>
      </c>
      <c r="I14" s="26"/>
      <c r="J14" s="171">
        <v>0</v>
      </c>
      <c r="K14" s="219"/>
      <c r="L14" s="219"/>
    </row>
    <row r="15" spans="1:12" ht="15.75" customHeight="1">
      <c r="A15" s="166" t="s">
        <v>213</v>
      </c>
      <c r="B15" s="166"/>
      <c r="C15" s="180"/>
      <c r="D15" s="166"/>
      <c r="E15" s="166"/>
      <c r="F15" s="166"/>
      <c r="H15" s="248">
        <f>+'[11]CF'!$B$32</f>
        <v>-750000</v>
      </c>
      <c r="I15" s="26"/>
      <c r="J15" s="171">
        <v>0</v>
      </c>
      <c r="K15" s="219"/>
      <c r="L15" s="219"/>
    </row>
    <row r="16" spans="1:12" ht="15.75" hidden="1">
      <c r="A16" s="166" t="s">
        <v>111</v>
      </c>
      <c r="B16" s="166"/>
      <c r="C16" s="166"/>
      <c r="D16" s="166"/>
      <c r="E16" s="166"/>
      <c r="H16" s="249">
        <f>+'[10]CF'!$B$32</f>
        <v>0</v>
      </c>
      <c r="J16" s="171">
        <v>0</v>
      </c>
      <c r="K16" s="248"/>
      <c r="L16" s="248"/>
    </row>
    <row r="17" spans="1:12" ht="15.75">
      <c r="A17" s="134" t="s">
        <v>112</v>
      </c>
      <c r="B17" s="166"/>
      <c r="C17" s="167"/>
      <c r="D17" s="168"/>
      <c r="E17" s="169"/>
      <c r="H17" s="249">
        <f>+'[11]CF'!$B$35</f>
        <v>-9206</v>
      </c>
      <c r="I17" s="26"/>
      <c r="J17" s="171">
        <v>-14870</v>
      </c>
      <c r="K17" s="219"/>
      <c r="L17" s="219"/>
    </row>
    <row r="18" spans="1:12" ht="15.75">
      <c r="A18" s="134" t="s">
        <v>113</v>
      </c>
      <c r="B18" s="166"/>
      <c r="C18" s="166"/>
      <c r="D18" s="184"/>
      <c r="E18" s="184"/>
      <c r="H18" s="249">
        <f>+'[11]CF'!$B$34</f>
        <v>129108</v>
      </c>
      <c r="J18" s="171">
        <v>124717</v>
      </c>
      <c r="K18" s="219"/>
      <c r="L18" s="219"/>
    </row>
    <row r="19" spans="1:12" ht="15.75">
      <c r="A19" s="134" t="s">
        <v>108</v>
      </c>
      <c r="B19" s="166"/>
      <c r="C19" s="166"/>
      <c r="D19" s="184"/>
      <c r="E19" s="184"/>
      <c r="H19" s="249">
        <f>+'[11]CF'!$B$23</f>
        <v>0</v>
      </c>
      <c r="J19" s="171">
        <v>0</v>
      </c>
      <c r="K19" s="219"/>
      <c r="L19" s="219"/>
    </row>
    <row r="20" spans="1:12" ht="15.75">
      <c r="A20" s="134" t="s">
        <v>114</v>
      </c>
      <c r="B20" s="182"/>
      <c r="C20" s="167"/>
      <c r="D20" s="185"/>
      <c r="E20" s="148"/>
      <c r="H20" s="249">
        <f>+'[11]CF'!$B$24</f>
        <v>3128</v>
      </c>
      <c r="I20" s="181"/>
      <c r="J20" s="171">
        <v>3378</v>
      </c>
      <c r="K20" s="219"/>
      <c r="L20" s="219"/>
    </row>
    <row r="21" spans="1:12" ht="15.75">
      <c r="A21" s="166" t="s">
        <v>115</v>
      </c>
      <c r="B21" s="30"/>
      <c r="C21" s="186"/>
      <c r="D21" s="30"/>
      <c r="E21" s="30"/>
      <c r="H21" s="249">
        <f>+'[11]CF'!$B$12</f>
        <v>859412</v>
      </c>
      <c r="I21" s="30"/>
      <c r="J21" s="171">
        <v>124626</v>
      </c>
      <c r="K21" s="219"/>
      <c r="L21" s="219"/>
    </row>
    <row r="22" spans="1:12" ht="15.75">
      <c r="A22" s="134" t="s">
        <v>117</v>
      </c>
      <c r="F22" s="1"/>
      <c r="H22" s="333">
        <f>+'[11]CF'!$B$18</f>
        <v>21165</v>
      </c>
      <c r="I22" s="30"/>
      <c r="J22" s="187">
        <v>21165</v>
      </c>
      <c r="K22" s="219"/>
      <c r="L22" s="219"/>
    </row>
    <row r="23" spans="1:12" ht="15.75">
      <c r="A23" s="134"/>
      <c r="B23" s="166"/>
      <c r="C23" s="169"/>
      <c r="D23" s="168"/>
      <c r="E23" s="169"/>
      <c r="F23" s="170"/>
      <c r="H23" s="248"/>
      <c r="I23" s="181"/>
      <c r="J23" s="171"/>
      <c r="K23" s="248"/>
      <c r="L23" s="248"/>
    </row>
    <row r="24" spans="1:12" ht="15.75" customHeight="1">
      <c r="A24" s="1" t="s">
        <v>123</v>
      </c>
      <c r="F24" s="28"/>
      <c r="H24" s="248">
        <f>SUM(H10:H22)</f>
        <v>596462</v>
      </c>
      <c r="J24" s="248">
        <f>SUM(J10:J22)</f>
        <v>1416646</v>
      </c>
      <c r="K24" s="248"/>
      <c r="L24" s="248"/>
    </row>
    <row r="25" spans="1:12" ht="15.75">
      <c r="A25" s="134" t="s">
        <v>124</v>
      </c>
      <c r="F25" s="28"/>
      <c r="H25" s="248"/>
      <c r="J25" s="171"/>
      <c r="K25" s="219"/>
      <c r="L25" s="219"/>
    </row>
    <row r="26" spans="1:12" ht="15.75">
      <c r="A26" s="134" t="s">
        <v>125</v>
      </c>
      <c r="F26" s="28"/>
      <c r="H26" s="248">
        <f>+'[11]CF'!$B$38</f>
        <v>-2354875</v>
      </c>
      <c r="J26" s="171">
        <v>-1189367</v>
      </c>
      <c r="K26" s="219"/>
      <c r="L26" s="219"/>
    </row>
    <row r="27" spans="1:12" ht="15.75">
      <c r="A27" s="134" t="s">
        <v>180</v>
      </c>
      <c r="F27" s="28"/>
      <c r="H27" s="248">
        <v>0</v>
      </c>
      <c r="J27" s="171">
        <v>0</v>
      </c>
      <c r="K27" s="219"/>
      <c r="L27" s="219"/>
    </row>
    <row r="28" spans="1:12" ht="15.75">
      <c r="A28" s="166" t="s">
        <v>126</v>
      </c>
      <c r="F28" s="28"/>
      <c r="H28" s="248">
        <f>+'[11]CF'!$B$39</f>
        <v>-28862</v>
      </c>
      <c r="J28" s="171">
        <v>22008</v>
      </c>
      <c r="K28" s="219"/>
      <c r="L28" s="219"/>
    </row>
    <row r="29" spans="1:12" ht="15.75">
      <c r="A29" s="166" t="s">
        <v>127</v>
      </c>
      <c r="F29" s="28"/>
      <c r="H29" s="248">
        <f>+'[11]CF'!$B$40</f>
        <v>-29345</v>
      </c>
      <c r="J29" s="171">
        <v>0</v>
      </c>
      <c r="K29" s="44"/>
      <c r="L29" s="44"/>
    </row>
    <row r="30" spans="1:12" ht="15.75">
      <c r="A30" s="166" t="s">
        <v>128</v>
      </c>
      <c r="F30" s="28"/>
      <c r="H30" s="248">
        <f>+'[11]CF'!$B$41+'[11]CF'!$B$42</f>
        <v>-295071</v>
      </c>
      <c r="I30" s="30"/>
      <c r="J30" s="171">
        <v>-1621943</v>
      </c>
      <c r="K30" s="264"/>
      <c r="L30" s="264"/>
    </row>
    <row r="31" spans="1:12" ht="15.75">
      <c r="A31" s="184" t="s">
        <v>129</v>
      </c>
      <c r="B31" s="191"/>
      <c r="C31" s="191"/>
      <c r="D31" s="191"/>
      <c r="E31" s="191"/>
      <c r="F31" s="191"/>
      <c r="G31" s="191"/>
      <c r="H31" s="263"/>
      <c r="I31" s="30"/>
      <c r="J31" s="192"/>
      <c r="K31" s="219"/>
      <c r="L31" s="219"/>
    </row>
    <row r="32" spans="1:12" ht="15.75" customHeight="1">
      <c r="A32" s="166" t="s">
        <v>130</v>
      </c>
      <c r="F32" s="1"/>
      <c r="H32" s="264"/>
      <c r="I32" s="30"/>
      <c r="J32" s="194"/>
      <c r="K32" s="248"/>
      <c r="L32" s="248"/>
    </row>
    <row r="33" spans="1:12" ht="15.75">
      <c r="A33" s="166" t="s">
        <v>131</v>
      </c>
      <c r="B33" s="195"/>
      <c r="C33" s="195"/>
      <c r="D33" s="195"/>
      <c r="E33" s="195"/>
      <c r="F33" s="195"/>
      <c r="G33" s="195"/>
      <c r="H33" s="265">
        <f>+'[11]CF'!$B$43+'[11]CF'!$B$44</f>
        <v>396413</v>
      </c>
      <c r="I33" s="195"/>
      <c r="J33" s="194">
        <v>2068450</v>
      </c>
      <c r="K33" s="219"/>
      <c r="L33" s="219"/>
    </row>
    <row r="34" spans="1:12" ht="15.75">
      <c r="A34" s="166" t="s">
        <v>118</v>
      </c>
      <c r="B34" s="195"/>
      <c r="C34" s="195"/>
      <c r="D34" s="195"/>
      <c r="E34" s="195"/>
      <c r="F34" s="195"/>
      <c r="G34" s="195"/>
      <c r="H34" s="266">
        <f>+'[11]CF'!$B$45</f>
        <v>-1013129</v>
      </c>
      <c r="I34" s="195"/>
      <c r="J34" s="196">
        <v>-253661</v>
      </c>
      <c r="K34" s="219"/>
      <c r="L34" s="219"/>
    </row>
    <row r="35" spans="1:12" ht="15.75">
      <c r="A35" s="166"/>
      <c r="J35" s="198"/>
      <c r="K35" s="219"/>
      <c r="L35" s="219"/>
    </row>
    <row r="36" spans="1:12" ht="15.75">
      <c r="A36" s="166"/>
      <c r="H36" s="267">
        <f>SUM(H24:H35)</f>
        <v>-2728407</v>
      </c>
      <c r="I36" s="30"/>
      <c r="J36" s="267">
        <f>SUM(J24:J35)</f>
        <v>442133</v>
      </c>
      <c r="K36" s="219"/>
      <c r="L36" s="219"/>
    </row>
    <row r="37" spans="1:12" ht="15.75">
      <c r="A37" s="1" t="s">
        <v>132</v>
      </c>
      <c r="H37" s="199">
        <f>+'[11]CF'!$B$48</f>
        <v>-407700</v>
      </c>
      <c r="J37" s="194">
        <v>-761658</v>
      </c>
      <c r="K37" s="219"/>
      <c r="L37" s="219"/>
    </row>
    <row r="38" spans="8:11" ht="15.75">
      <c r="H38" s="268"/>
      <c r="I38" s="30"/>
      <c r="J38" s="200"/>
      <c r="K38" s="219"/>
    </row>
    <row r="39" spans="1:11" ht="15.75">
      <c r="A39" s="166" t="s">
        <v>133</v>
      </c>
      <c r="H39" s="269">
        <f>SUM(H36:H37)</f>
        <v>-3136107</v>
      </c>
      <c r="I39" s="30"/>
      <c r="J39" s="269">
        <f>SUM(J36:J37)</f>
        <v>-319525</v>
      </c>
      <c r="K39" s="219"/>
    </row>
    <row r="40" spans="1:11" ht="15.75">
      <c r="A40" s="134"/>
      <c r="I40" s="30"/>
      <c r="J40" s="198"/>
      <c r="K40" s="248"/>
    </row>
    <row r="41" spans="1:11" ht="15.75">
      <c r="A41" s="26" t="s">
        <v>134</v>
      </c>
      <c r="J41" s="198"/>
      <c r="K41" s="248"/>
    </row>
    <row r="42" spans="1:11" ht="15.75">
      <c r="A42" s="134" t="s">
        <v>135</v>
      </c>
      <c r="H42" s="249">
        <f>+'[11]CF'!$B$53</f>
        <v>-2629</v>
      </c>
      <c r="J42" s="198">
        <v>-25991</v>
      </c>
      <c r="K42" s="248"/>
    </row>
    <row r="43" spans="1:11" ht="15.75">
      <c r="A43" s="134" t="s">
        <v>212</v>
      </c>
      <c r="H43" s="249">
        <f>+'[11]CF'!$B$56</f>
        <v>1600000</v>
      </c>
      <c r="J43" s="198">
        <v>0</v>
      </c>
      <c r="K43" s="248"/>
    </row>
    <row r="44" spans="1:11" ht="15.75">
      <c r="A44" s="166" t="s">
        <v>136</v>
      </c>
      <c r="H44" s="35">
        <f>+'[11]CF'!$B$61</f>
        <v>9206</v>
      </c>
      <c r="J44" s="198">
        <v>14870</v>
      </c>
      <c r="K44" s="248"/>
    </row>
    <row r="45" spans="1:11" ht="15.75">
      <c r="A45" s="1" t="s">
        <v>188</v>
      </c>
      <c r="H45" s="35">
        <f>+'[11]CF'!$B$60</f>
        <v>-27166</v>
      </c>
      <c r="I45" s="30"/>
      <c r="J45" s="198">
        <v>0</v>
      </c>
      <c r="K45" s="248"/>
    </row>
    <row r="46" spans="1:11" ht="15.75">
      <c r="A46" s="166"/>
      <c r="H46" s="270"/>
      <c r="I46" s="30"/>
      <c r="J46" s="205"/>
      <c r="K46" s="248"/>
    </row>
    <row r="47" spans="1:11" ht="15.75">
      <c r="A47" s="27" t="s">
        <v>139</v>
      </c>
      <c r="H47" s="269">
        <f>SUM(H42:H45)</f>
        <v>1579411</v>
      </c>
      <c r="I47" s="30"/>
      <c r="J47" s="269">
        <f>SUM(J42:J45)</f>
        <v>-11121</v>
      </c>
      <c r="K47" s="248"/>
    </row>
    <row r="48" spans="9:11" ht="15.75">
      <c r="I48" s="30"/>
      <c r="K48" s="263"/>
    </row>
    <row r="49" spans="1:11" ht="15.75">
      <c r="A49" s="26" t="s">
        <v>140</v>
      </c>
      <c r="I49" s="30"/>
      <c r="J49" s="198"/>
      <c r="K49" s="264"/>
    </row>
    <row r="50" spans="1:11" ht="15.75" hidden="1">
      <c r="A50" s="166" t="s">
        <v>196</v>
      </c>
      <c r="H50" s="249">
        <f>+'[11]CF'!$B$68</f>
        <v>0</v>
      </c>
      <c r="I50" s="30"/>
      <c r="J50" s="198">
        <v>0</v>
      </c>
      <c r="K50" s="264"/>
    </row>
    <row r="51" spans="1:11" ht="15.75">
      <c r="A51" s="166" t="s">
        <v>141</v>
      </c>
      <c r="H51" s="249">
        <f>+'[11]CF'!$B$70</f>
        <v>-565801</v>
      </c>
      <c r="I51" s="30"/>
      <c r="J51" s="198">
        <v>-165976</v>
      </c>
      <c r="K51" s="335"/>
    </row>
    <row r="52" spans="1:11" ht="15.75">
      <c r="A52" s="166" t="s">
        <v>142</v>
      </c>
      <c r="H52" s="219">
        <f>+'[11]CF'!$B$71</f>
        <v>-93240</v>
      </c>
      <c r="I52" s="30"/>
      <c r="J52" s="198">
        <v>-124717</v>
      </c>
      <c r="K52" s="335"/>
    </row>
    <row r="53" spans="1:11" ht="15.75">
      <c r="A53" s="166" t="s">
        <v>172</v>
      </c>
      <c r="H53" s="219">
        <f>+'[11]CF'!$B$72</f>
        <v>-27258</v>
      </c>
      <c r="I53" s="30"/>
      <c r="J53" s="194">
        <v>-39230</v>
      </c>
      <c r="K53" s="219"/>
    </row>
    <row r="54" spans="1:11" ht="15.75">
      <c r="A54" s="166" t="s">
        <v>192</v>
      </c>
      <c r="H54" s="219">
        <f>+'[11]CF'!$B$73</f>
        <v>0</v>
      </c>
      <c r="I54" s="30"/>
      <c r="J54" s="194">
        <v>0</v>
      </c>
      <c r="K54" s="219"/>
    </row>
    <row r="55" spans="1:11" ht="15.75">
      <c r="A55" s="166" t="s">
        <v>193</v>
      </c>
      <c r="H55" s="219">
        <f>+'[11]CF'!$B$74</f>
        <v>-249132</v>
      </c>
      <c r="I55" s="30"/>
      <c r="J55" s="194">
        <v>-589999</v>
      </c>
      <c r="K55" s="219"/>
    </row>
    <row r="56" spans="1:11" ht="15.75">
      <c r="A56" s="166"/>
      <c r="H56" s="270"/>
      <c r="I56" s="30"/>
      <c r="J56" s="205"/>
      <c r="K56" s="264"/>
    </row>
    <row r="57" spans="1:11" ht="15.75">
      <c r="A57" s="166" t="s">
        <v>146</v>
      </c>
      <c r="H57" s="269">
        <f>SUM(H50:H56)</f>
        <v>-935431</v>
      </c>
      <c r="I57" s="30"/>
      <c r="J57" s="269">
        <f>SUM(J51:J56)</f>
        <v>-919922</v>
      </c>
      <c r="K57" s="336"/>
    </row>
    <row r="58" spans="9:11" ht="15.75">
      <c r="I58" s="30"/>
      <c r="J58" s="198"/>
      <c r="K58" s="264"/>
    </row>
    <row r="59" spans="1:11" ht="15.75">
      <c r="A59" s="26" t="s">
        <v>147</v>
      </c>
      <c r="H59" s="267">
        <f>H57+H47+H39</f>
        <v>-2492127</v>
      </c>
      <c r="J59" s="267">
        <f>J57+J47+J39</f>
        <v>-1250568</v>
      </c>
      <c r="K59" s="264"/>
    </row>
    <row r="60" spans="8:11" ht="15.75">
      <c r="H60" s="271"/>
      <c r="J60" s="198"/>
      <c r="K60" s="219"/>
    </row>
    <row r="61" spans="1:12" s="286" customFormat="1" ht="15.75" hidden="1">
      <c r="A61" s="285" t="s">
        <v>148</v>
      </c>
      <c r="F61" s="287"/>
      <c r="H61" s="288"/>
      <c r="J61" s="288"/>
      <c r="K61" s="219"/>
      <c r="L61" s="337"/>
    </row>
    <row r="62" spans="8:11" ht="15.75" hidden="1">
      <c r="H62" s="271"/>
      <c r="J62" s="198"/>
      <c r="K62" s="219"/>
    </row>
    <row r="63" spans="1:11" ht="15.75">
      <c r="A63" s="26" t="s">
        <v>149</v>
      </c>
      <c r="H63" s="272">
        <f>+'[11]CF'!$B$79</f>
        <v>3897105</v>
      </c>
      <c r="J63" s="196">
        <v>5847171</v>
      </c>
      <c r="K63" s="219"/>
    </row>
    <row r="64" spans="10:11" ht="15.75">
      <c r="J64" s="198"/>
      <c r="K64" s="219"/>
    </row>
    <row r="65" spans="1:11" ht="16.5" thickBot="1">
      <c r="A65" s="26" t="s">
        <v>150</v>
      </c>
      <c r="H65" s="273">
        <f>H59+H63+H61</f>
        <v>1404978</v>
      </c>
      <c r="J65" s="273">
        <f>J59+J63+J61</f>
        <v>4596603</v>
      </c>
      <c r="K65" s="219"/>
    </row>
    <row r="66" spans="1:11" ht="16.5" thickTop="1">
      <c r="A66" s="184"/>
      <c r="K66" s="219"/>
    </row>
    <row r="67" spans="1:11" ht="15.75">
      <c r="A67" s="26" t="s">
        <v>151</v>
      </c>
      <c r="F67" s="1"/>
      <c r="G67" s="8"/>
      <c r="H67" s="248"/>
      <c r="J67" s="171"/>
      <c r="K67" s="219"/>
    </row>
    <row r="68" spans="1:11" ht="15.75">
      <c r="A68" s="12" t="s">
        <v>41</v>
      </c>
      <c r="F68" s="1"/>
      <c r="G68" s="8"/>
      <c r="H68" s="248">
        <f>+'[11]CF'!$B$87</f>
        <v>1187319</v>
      </c>
      <c r="J68" s="171">
        <v>2344401</v>
      </c>
      <c r="K68" s="219"/>
    </row>
    <row r="69" spans="1:11" ht="15.75">
      <c r="A69" s="12" t="s">
        <v>152</v>
      </c>
      <c r="F69" s="1"/>
      <c r="G69" s="8"/>
      <c r="H69" s="248">
        <f>+'[11]CF'!$B$86</f>
        <v>217659</v>
      </c>
      <c r="J69" s="171">
        <v>211352</v>
      </c>
      <c r="K69" s="219"/>
    </row>
    <row r="70" spans="1:11" ht="15.75">
      <c r="A70" s="12" t="s">
        <v>42</v>
      </c>
      <c r="F70" s="1"/>
      <c r="G70" s="8"/>
      <c r="H70" s="248">
        <f>+'[11]CF'!$B$85</f>
        <v>889561</v>
      </c>
      <c r="J70" s="171">
        <v>2903245</v>
      </c>
      <c r="K70" s="219"/>
    </row>
    <row r="71" spans="6:11" ht="15.75">
      <c r="F71" s="1"/>
      <c r="G71" s="8"/>
      <c r="H71" s="274">
        <f>SUM(H68:H70)</f>
        <v>2294539</v>
      </c>
      <c r="J71" s="274">
        <f>SUM(J68:J70)</f>
        <v>5458998</v>
      </c>
      <c r="K71" s="264"/>
    </row>
    <row r="72" spans="1:11" ht="15.75">
      <c r="A72" s="1" t="s">
        <v>155</v>
      </c>
      <c r="F72" s="1"/>
      <c r="G72" s="8"/>
      <c r="H72" s="262">
        <f>+'[11]CF'!$B$91</f>
        <v>-889561</v>
      </c>
      <c r="I72" s="30"/>
      <c r="J72" s="187">
        <v>-862395</v>
      </c>
      <c r="K72" s="264"/>
    </row>
    <row r="73" spans="1:11" ht="16.5" thickBot="1">
      <c r="A73" s="26"/>
      <c r="F73" s="1"/>
      <c r="G73" s="8"/>
      <c r="H73" s="275">
        <f>SUM(H71:H72)</f>
        <v>1404978</v>
      </c>
      <c r="I73" s="171"/>
      <c r="J73" s="275">
        <f>SUM(J71:J72)</f>
        <v>4596603</v>
      </c>
      <c r="K73" s="219"/>
    </row>
    <row r="74" spans="1:11" ht="16.5" thickTop="1">
      <c r="A74" s="26"/>
      <c r="F74" s="1"/>
      <c r="G74" s="8"/>
      <c r="H74" s="171"/>
      <c r="I74" s="171"/>
      <c r="J74" s="171"/>
      <c r="K74" s="219"/>
    </row>
    <row r="75" spans="1:11" ht="15.75">
      <c r="A75" s="191"/>
      <c r="B75" s="191"/>
      <c r="C75" s="191"/>
      <c r="D75" s="191"/>
      <c r="E75" s="191"/>
      <c r="F75" s="191"/>
      <c r="G75" s="191"/>
      <c r="H75" s="258"/>
      <c r="I75" s="30"/>
      <c r="J75" s="64"/>
      <c r="K75" s="219"/>
    </row>
    <row r="76" spans="1:11" ht="15.75" customHeight="1">
      <c r="A76" s="347" t="s">
        <v>209</v>
      </c>
      <c r="B76" s="347"/>
      <c r="C76" s="347"/>
      <c r="D76" s="347"/>
      <c r="E76" s="347"/>
      <c r="F76" s="347"/>
      <c r="G76" s="347"/>
      <c r="H76" s="347"/>
      <c r="I76" s="347"/>
      <c r="J76" s="347"/>
      <c r="K76" s="219"/>
    </row>
    <row r="77" spans="1:11" ht="15.75">
      <c r="A77" s="347"/>
      <c r="B77" s="347"/>
      <c r="C77" s="347"/>
      <c r="D77" s="347"/>
      <c r="E77" s="347"/>
      <c r="F77" s="347"/>
      <c r="G77" s="347"/>
      <c r="H77" s="347"/>
      <c r="I77" s="347"/>
      <c r="J77" s="347"/>
      <c r="K77" s="219"/>
    </row>
    <row r="78" spans="10:11" ht="15.75">
      <c r="J78" s="198"/>
      <c r="K78" s="219"/>
    </row>
    <row r="79" spans="10:11" ht="15.75">
      <c r="J79" s="171"/>
      <c r="K79" s="336"/>
    </row>
    <row r="80" spans="1:11" ht="15.75" customHeight="1">
      <c r="A80" s="348"/>
      <c r="B80" s="349"/>
      <c r="C80" s="349"/>
      <c r="D80" s="349"/>
      <c r="E80" s="349"/>
      <c r="F80" s="349"/>
      <c r="G80" s="349"/>
      <c r="H80" s="349"/>
      <c r="I80" s="349"/>
      <c r="J80" s="349"/>
      <c r="K80" s="264"/>
    </row>
    <row r="81" spans="1:11" ht="15.75">
      <c r="A81" s="349"/>
      <c r="B81" s="349"/>
      <c r="C81" s="349"/>
      <c r="D81" s="349"/>
      <c r="E81" s="349"/>
      <c r="F81" s="349"/>
      <c r="G81" s="349"/>
      <c r="H81" s="349"/>
      <c r="I81" s="349"/>
      <c r="J81" s="349"/>
      <c r="K81" s="336"/>
    </row>
    <row r="82" spans="1:11" ht="15.75">
      <c r="A82" s="349"/>
      <c r="B82" s="349"/>
      <c r="C82" s="349"/>
      <c r="D82" s="349"/>
      <c r="E82" s="349"/>
      <c r="F82" s="349"/>
      <c r="G82" s="349"/>
      <c r="H82" s="349"/>
      <c r="I82" s="349"/>
      <c r="J82" s="349"/>
      <c r="K82" s="338"/>
    </row>
    <row r="83" spans="10:11" ht="15.75">
      <c r="J83" s="198"/>
      <c r="K83" s="339"/>
    </row>
    <row r="84" spans="10:11" ht="15.75">
      <c r="J84" s="198"/>
      <c r="K84" s="338"/>
    </row>
    <row r="85" spans="10:11" ht="15.75">
      <c r="J85" s="198"/>
      <c r="K85" s="340"/>
    </row>
    <row r="86" spans="10:11" ht="15.75">
      <c r="J86" s="198"/>
      <c r="K86" s="264"/>
    </row>
    <row r="87" spans="10:11" ht="15.75">
      <c r="J87" s="198"/>
      <c r="K87" s="336"/>
    </row>
    <row r="88" spans="10:11" ht="15.75">
      <c r="J88" s="198"/>
      <c r="K88" s="264"/>
    </row>
    <row r="89" spans="10:11" ht="15.75">
      <c r="J89" s="198"/>
      <c r="K89" s="248"/>
    </row>
    <row r="90" spans="10:11" ht="15.75">
      <c r="J90" s="198"/>
      <c r="K90" s="248"/>
    </row>
    <row r="91" spans="10:11" ht="15.75">
      <c r="J91" s="198"/>
      <c r="K91" s="248"/>
    </row>
    <row r="92" spans="10:11" ht="15.75">
      <c r="J92" s="198"/>
      <c r="K92" s="248"/>
    </row>
    <row r="93" spans="10:11" ht="15.75">
      <c r="J93" s="198"/>
      <c r="K93" s="248"/>
    </row>
    <row r="94" spans="10:11" ht="15.75">
      <c r="J94" s="198"/>
      <c r="K94" s="248"/>
    </row>
    <row r="95" spans="10:11" ht="15.75">
      <c r="J95" s="198"/>
      <c r="K95" s="334"/>
    </row>
    <row r="96" spans="10:11" ht="15.75">
      <c r="J96" s="198"/>
      <c r="K96" s="248"/>
    </row>
    <row r="97" spans="10:11" ht="15.75">
      <c r="J97" s="216"/>
      <c r="K97" s="248"/>
    </row>
    <row r="98" ht="15.75">
      <c r="J98" s="216"/>
    </row>
    <row r="99" ht="15.75">
      <c r="J99" s="216"/>
    </row>
    <row r="100" ht="15.75">
      <c r="J100" s="216"/>
    </row>
    <row r="101" ht="15.75">
      <c r="J101" s="216"/>
    </row>
    <row r="102" ht="15.75">
      <c r="J102" s="216"/>
    </row>
    <row r="103" ht="15.75">
      <c r="J103" s="216"/>
    </row>
    <row r="104" ht="15.75">
      <c r="J104" s="216"/>
    </row>
    <row r="105" ht="15.75">
      <c r="J105" s="216"/>
    </row>
    <row r="106" ht="15.75">
      <c r="J106" s="216"/>
    </row>
    <row r="107" ht="15.75">
      <c r="J107" s="216"/>
    </row>
    <row r="108" ht="15.75">
      <c r="J108" s="216"/>
    </row>
    <row r="109" ht="15.75">
      <c r="J109" s="216"/>
    </row>
    <row r="110" ht="15.75">
      <c r="J110" s="216"/>
    </row>
    <row r="111" ht="15.75">
      <c r="J111" s="217"/>
    </row>
    <row r="112" ht="15.75">
      <c r="J112" s="217"/>
    </row>
    <row r="113" ht="15.75">
      <c r="J113" s="217"/>
    </row>
    <row r="114" ht="15.75">
      <c r="J114" s="217"/>
    </row>
    <row r="115" ht="15.75">
      <c r="J115" s="217"/>
    </row>
    <row r="116" ht="15.75">
      <c r="J116" s="217"/>
    </row>
    <row r="117" ht="15.75">
      <c r="J117" s="217"/>
    </row>
    <row r="118" ht="15.75">
      <c r="J118" s="217"/>
    </row>
    <row r="119" ht="15.75">
      <c r="J119" s="217"/>
    </row>
    <row r="120" ht="15.75">
      <c r="J120" s="217"/>
    </row>
    <row r="121" ht="15.75">
      <c r="J121" s="217"/>
    </row>
    <row r="122" ht="15.75">
      <c r="J122" s="217"/>
    </row>
    <row r="123" ht="15.75">
      <c r="J123" s="217"/>
    </row>
    <row r="124" ht="15.75">
      <c r="J124" s="217"/>
    </row>
    <row r="125" ht="15.75">
      <c r="J125" s="217"/>
    </row>
    <row r="126" ht="15.75">
      <c r="J126" s="217"/>
    </row>
    <row r="127" ht="15.75">
      <c r="J127" s="217"/>
    </row>
    <row r="128" ht="15.75">
      <c r="J128" s="217"/>
    </row>
    <row r="129" ht="15.75">
      <c r="J129" s="217"/>
    </row>
    <row r="130" ht="15.75">
      <c r="J130" s="217"/>
    </row>
    <row r="131" ht="15.75">
      <c r="J131" s="217"/>
    </row>
    <row r="132" ht="15.75">
      <c r="J132" s="217"/>
    </row>
    <row r="133" ht="15.75">
      <c r="J133" s="217"/>
    </row>
    <row r="134" ht="15.75">
      <c r="J134" s="217"/>
    </row>
    <row r="135" ht="15.75">
      <c r="J135" s="217"/>
    </row>
    <row r="136" ht="15.75">
      <c r="J136" s="217"/>
    </row>
    <row r="137" ht="15.75">
      <c r="J137" s="217"/>
    </row>
    <row r="138" ht="15.75">
      <c r="J138" s="217"/>
    </row>
    <row r="139" ht="15.75">
      <c r="J139" s="217"/>
    </row>
    <row r="140" ht="15.75">
      <c r="J140" s="217"/>
    </row>
    <row r="141" ht="15.75">
      <c r="J141" s="217"/>
    </row>
    <row r="142" ht="15.75">
      <c r="J142" s="217"/>
    </row>
    <row r="143" ht="15.75">
      <c r="J143" s="217"/>
    </row>
    <row r="144" ht="15.75">
      <c r="J144" s="217"/>
    </row>
    <row r="145" ht="15.75">
      <c r="J145" s="217"/>
    </row>
    <row r="146" ht="15.75">
      <c r="J146" s="217"/>
    </row>
    <row r="147" ht="15.75">
      <c r="J147" s="217"/>
    </row>
    <row r="148" ht="15.75">
      <c r="J148" s="217"/>
    </row>
    <row r="149" ht="15.75">
      <c r="J149" s="217"/>
    </row>
    <row r="150" ht="15.75">
      <c r="J150" s="217"/>
    </row>
    <row r="151" ht="15.75">
      <c r="J151" s="217"/>
    </row>
    <row r="152" ht="15.75">
      <c r="J152" s="217"/>
    </row>
    <row r="153" ht="15.75">
      <c r="J153" s="217"/>
    </row>
    <row r="154" ht="15.75">
      <c r="J154" s="217"/>
    </row>
    <row r="155" ht="15.75">
      <c r="J155" s="217"/>
    </row>
    <row r="156" ht="15.75">
      <c r="J156" s="217"/>
    </row>
    <row r="157" ht="15.75">
      <c r="J157" s="217"/>
    </row>
    <row r="158" ht="15.75">
      <c r="J158" s="217"/>
    </row>
    <row r="159" ht="15.75">
      <c r="J159" s="217"/>
    </row>
    <row r="160" ht="15.75">
      <c r="J160" s="217"/>
    </row>
    <row r="161" ht="15.75">
      <c r="J161" s="217"/>
    </row>
    <row r="162" ht="15.75">
      <c r="J162" s="217"/>
    </row>
    <row r="163" ht="15.75">
      <c r="J163" s="217"/>
    </row>
    <row r="164" ht="15.75">
      <c r="J164" s="217"/>
    </row>
    <row r="165" ht="15.75">
      <c r="J165" s="217"/>
    </row>
    <row r="166" ht="15.75">
      <c r="J166" s="217"/>
    </row>
    <row r="167" ht="15.75">
      <c r="J167" s="217"/>
    </row>
    <row r="168" ht="15.75">
      <c r="J168" s="217"/>
    </row>
    <row r="169" ht="15.75">
      <c r="J169" s="217"/>
    </row>
    <row r="170" ht="15.75">
      <c r="J170" s="217"/>
    </row>
    <row r="171" ht="15.75">
      <c r="J171" s="217"/>
    </row>
    <row r="172" ht="15.75">
      <c r="J172" s="217"/>
    </row>
    <row r="173" ht="15.75">
      <c r="J173" s="217"/>
    </row>
    <row r="174" ht="15.75">
      <c r="J174" s="217"/>
    </row>
    <row r="175" ht="15.75">
      <c r="J175" s="217"/>
    </row>
    <row r="176" ht="15.75">
      <c r="J176" s="217"/>
    </row>
    <row r="177" ht="15.75">
      <c r="J177" s="217"/>
    </row>
    <row r="178" ht="15.75">
      <c r="J178" s="217"/>
    </row>
    <row r="179" ht="15.75">
      <c r="J179" s="217"/>
    </row>
    <row r="180" ht="15.75">
      <c r="J180" s="217"/>
    </row>
    <row r="181" ht="15.75">
      <c r="J181" s="217"/>
    </row>
    <row r="182" ht="15.75">
      <c r="J182" s="217"/>
    </row>
    <row r="183" ht="15.75">
      <c r="J183" s="217"/>
    </row>
    <row r="184" ht="15.75">
      <c r="J184" s="217"/>
    </row>
    <row r="185" ht="15.75">
      <c r="J185" s="217"/>
    </row>
    <row r="186" ht="15.75">
      <c r="J186" s="217"/>
    </row>
    <row r="187" ht="15.75">
      <c r="J187" s="217"/>
    </row>
    <row r="188" ht="15.75">
      <c r="J188" s="217"/>
    </row>
    <row r="189" ht="15.75">
      <c r="J189" s="217"/>
    </row>
    <row r="190" ht="15.75">
      <c r="J190" s="217"/>
    </row>
    <row r="191" ht="15.75">
      <c r="J191" s="217"/>
    </row>
    <row r="192" ht="15.75">
      <c r="J192" s="217"/>
    </row>
    <row r="193" ht="15.75">
      <c r="J193" s="217"/>
    </row>
    <row r="194" ht="15.75">
      <c r="J194" s="217"/>
    </row>
    <row r="195" ht="15.75">
      <c r="J195" s="217"/>
    </row>
    <row r="196" ht="15.75">
      <c r="J196" s="217"/>
    </row>
    <row r="197" ht="15.75">
      <c r="J197" s="217"/>
    </row>
    <row r="198" ht="15.75">
      <c r="J198" s="217"/>
    </row>
    <row r="199" ht="15.75">
      <c r="J199" s="217"/>
    </row>
    <row r="200" ht="15.75">
      <c r="J200" s="217"/>
    </row>
    <row r="201" ht="15.75">
      <c r="J201" s="217"/>
    </row>
    <row r="202" ht="15.75">
      <c r="J202" s="217"/>
    </row>
    <row r="203" ht="15.75">
      <c r="J203" s="217"/>
    </row>
    <row r="204" ht="15.75">
      <c r="J204" s="217"/>
    </row>
    <row r="205" ht="15.75">
      <c r="J205" s="217"/>
    </row>
    <row r="206" ht="15.75">
      <c r="J206" s="217"/>
    </row>
    <row r="207" ht="15.75">
      <c r="J207" s="217"/>
    </row>
    <row r="208" ht="15.75">
      <c r="J208" s="217"/>
    </row>
    <row r="209" ht="15.75">
      <c r="J209" s="217"/>
    </row>
    <row r="210" ht="15.75">
      <c r="J210" s="217"/>
    </row>
    <row r="211" ht="15.75">
      <c r="J211" s="217"/>
    </row>
    <row r="212" ht="15.75">
      <c r="J212" s="217"/>
    </row>
    <row r="213" ht="15.75">
      <c r="J213" s="217"/>
    </row>
    <row r="214" ht="15.75">
      <c r="J214" s="217"/>
    </row>
    <row r="215" ht="15.75">
      <c r="J215" s="217"/>
    </row>
    <row r="216" ht="15.75">
      <c r="J216" s="217"/>
    </row>
    <row r="217" ht="15.75">
      <c r="J217" s="217"/>
    </row>
    <row r="218" ht="15.75">
      <c r="J218" s="217"/>
    </row>
    <row r="219" ht="15.75">
      <c r="J219" s="217"/>
    </row>
    <row r="220" ht="15.75">
      <c r="J220" s="217"/>
    </row>
    <row r="221" ht="15.75">
      <c r="J221" s="217"/>
    </row>
    <row r="222" ht="15.75">
      <c r="J222" s="217"/>
    </row>
    <row r="223" ht="15.75">
      <c r="J223" s="217"/>
    </row>
    <row r="224" ht="15.75">
      <c r="J224" s="217"/>
    </row>
    <row r="225" ht="15.75">
      <c r="J225" s="217"/>
    </row>
    <row r="226" ht="15.75">
      <c r="J226" s="217"/>
    </row>
    <row r="227" ht="15.75">
      <c r="J227" s="217"/>
    </row>
    <row r="228" ht="15.75">
      <c r="J228" s="217"/>
    </row>
    <row r="229" ht="15.75">
      <c r="J229" s="217"/>
    </row>
    <row r="230" ht="15.75">
      <c r="J230" s="217"/>
    </row>
    <row r="231" ht="15.75">
      <c r="J231" s="217"/>
    </row>
    <row r="232" ht="15.75">
      <c r="J232" s="217"/>
    </row>
    <row r="233" ht="15.75">
      <c r="J233" s="217"/>
    </row>
    <row r="234" ht="15.75">
      <c r="J234" s="217"/>
    </row>
    <row r="235" ht="15.75">
      <c r="J235" s="217"/>
    </row>
    <row r="236" ht="15.75">
      <c r="J236" s="217"/>
    </row>
    <row r="237" ht="15.75">
      <c r="J237" s="217"/>
    </row>
    <row r="238" ht="15.75">
      <c r="J238" s="217"/>
    </row>
    <row r="239" ht="15.75">
      <c r="J239" s="217"/>
    </row>
    <row r="240" ht="15.75">
      <c r="J240" s="217"/>
    </row>
    <row r="241" ht="15.75">
      <c r="J241" s="217"/>
    </row>
    <row r="242" ht="15.75">
      <c r="J242" s="217"/>
    </row>
    <row r="243" ht="15.75">
      <c r="J243" s="217"/>
    </row>
    <row r="244" ht="15.75">
      <c r="J244" s="217"/>
    </row>
    <row r="245" ht="15.75">
      <c r="J245" s="217"/>
    </row>
    <row r="246" ht="15.75">
      <c r="J246" s="217"/>
    </row>
    <row r="247" ht="15.75">
      <c r="J247" s="217"/>
    </row>
    <row r="248" ht="15.75">
      <c r="J248" s="217"/>
    </row>
    <row r="249" ht="15.75">
      <c r="J249" s="217"/>
    </row>
    <row r="250" ht="15.75">
      <c r="J250" s="217"/>
    </row>
    <row r="251" ht="15.75">
      <c r="J251" s="217"/>
    </row>
    <row r="252" ht="15.75">
      <c r="J252" s="217"/>
    </row>
    <row r="253" ht="15.75">
      <c r="J253" s="217"/>
    </row>
    <row r="254" ht="15.75">
      <c r="J254" s="217"/>
    </row>
    <row r="255" ht="15.75">
      <c r="J255" s="217"/>
    </row>
    <row r="256" ht="15.75">
      <c r="J256" s="217"/>
    </row>
    <row r="257" ht="15.75">
      <c r="J257" s="217"/>
    </row>
    <row r="258" ht="15.75">
      <c r="J258" s="217"/>
    </row>
    <row r="259" ht="15.75">
      <c r="J259" s="217"/>
    </row>
    <row r="260" ht="15.75">
      <c r="J260" s="217"/>
    </row>
    <row r="261" ht="15.75">
      <c r="J261" s="217"/>
    </row>
    <row r="262" ht="15.75">
      <c r="J262" s="217"/>
    </row>
    <row r="263" ht="15.75">
      <c r="J263" s="217"/>
    </row>
    <row r="264" ht="15.75">
      <c r="J264" s="217"/>
    </row>
    <row r="265" ht="15.75">
      <c r="J265" s="217"/>
    </row>
    <row r="266" ht="15.75">
      <c r="J266" s="217"/>
    </row>
    <row r="267" ht="15.75">
      <c r="J267" s="217"/>
    </row>
    <row r="268" ht="15.75">
      <c r="J268" s="217"/>
    </row>
    <row r="269" ht="15.75">
      <c r="J269" s="217"/>
    </row>
    <row r="270" ht="15.75">
      <c r="J270" s="217"/>
    </row>
    <row r="271" ht="15.75">
      <c r="J271" s="217"/>
    </row>
    <row r="272" ht="15.75">
      <c r="J272" s="217"/>
    </row>
    <row r="273" ht="15.75">
      <c r="J273" s="217"/>
    </row>
    <row r="274" ht="15.75">
      <c r="J274" s="217"/>
    </row>
    <row r="275" ht="15.75">
      <c r="J275" s="217"/>
    </row>
    <row r="276" ht="15.75">
      <c r="J276" s="217"/>
    </row>
    <row r="277" ht="15.75">
      <c r="J277" s="217"/>
    </row>
    <row r="278" ht="15.75">
      <c r="J278" s="217"/>
    </row>
    <row r="279" ht="15.75">
      <c r="J279" s="217"/>
    </row>
    <row r="280" ht="15.75">
      <c r="J280" s="217"/>
    </row>
    <row r="281" ht="15.75">
      <c r="J281" s="217"/>
    </row>
    <row r="282" ht="15.75">
      <c r="J282" s="217"/>
    </row>
    <row r="283" ht="15.75">
      <c r="J283" s="217"/>
    </row>
    <row r="284" ht="15.75">
      <c r="J284" s="217"/>
    </row>
    <row r="285" ht="15.75">
      <c r="J285" s="217"/>
    </row>
    <row r="286" ht="15.75">
      <c r="J286" s="217"/>
    </row>
    <row r="287" ht="15.75">
      <c r="J287" s="217"/>
    </row>
    <row r="288" ht="15.75">
      <c r="J288" s="217"/>
    </row>
    <row r="289" ht="15.75">
      <c r="J289" s="217"/>
    </row>
    <row r="290" ht="15.75">
      <c r="J290" s="217"/>
    </row>
    <row r="291" ht="15.75">
      <c r="J291" s="217"/>
    </row>
    <row r="292" ht="15.75">
      <c r="J292" s="217"/>
    </row>
    <row r="293" ht="15.75">
      <c r="J293" s="217"/>
    </row>
    <row r="294" ht="15.75">
      <c r="J294" s="217"/>
    </row>
    <row r="295" ht="15.75">
      <c r="J295" s="217"/>
    </row>
    <row r="296" ht="15.75">
      <c r="J296" s="217"/>
    </row>
    <row r="297" ht="15.75">
      <c r="J297" s="217"/>
    </row>
    <row r="298" ht="15.75">
      <c r="J298" s="217"/>
    </row>
    <row r="299" ht="15.75">
      <c r="J299" s="217"/>
    </row>
    <row r="300" ht="15.75">
      <c r="J300" s="217"/>
    </row>
    <row r="301" ht="15.75">
      <c r="J301" s="217"/>
    </row>
    <row r="302" ht="15.75">
      <c r="J302" s="217"/>
    </row>
    <row r="303" ht="15.75">
      <c r="J303" s="217"/>
    </row>
    <row r="304" ht="15.75">
      <c r="J304" s="217"/>
    </row>
    <row r="305" ht="15.75">
      <c r="J305" s="217"/>
    </row>
    <row r="306" ht="15.75">
      <c r="J306" s="217"/>
    </row>
    <row r="307" ht="15.75">
      <c r="J307" s="217"/>
    </row>
    <row r="308" ht="15.75">
      <c r="J308" s="217"/>
    </row>
    <row r="309" ht="15.75">
      <c r="J309" s="217"/>
    </row>
    <row r="310" ht="15.75">
      <c r="J310" s="217"/>
    </row>
    <row r="311" ht="15.75">
      <c r="J311" s="217"/>
    </row>
    <row r="312" ht="15.75">
      <c r="J312" s="217"/>
    </row>
    <row r="313" ht="15.75">
      <c r="J313" s="217"/>
    </row>
    <row r="314" ht="15.75">
      <c r="J314" s="217"/>
    </row>
    <row r="315" ht="15.75">
      <c r="J315" s="217"/>
    </row>
    <row r="316" ht="15.75">
      <c r="J316" s="217"/>
    </row>
    <row r="317" ht="15.75">
      <c r="J317" s="217"/>
    </row>
    <row r="318" ht="15.75">
      <c r="J318" s="217"/>
    </row>
    <row r="319" ht="15.75">
      <c r="J319" s="217"/>
    </row>
    <row r="320" ht="15.75">
      <c r="J320" s="217"/>
    </row>
    <row r="321" ht="15.75">
      <c r="J321" s="217"/>
    </row>
    <row r="322" ht="15.75">
      <c r="J322" s="217"/>
    </row>
    <row r="323" ht="15.75">
      <c r="J323" s="217"/>
    </row>
    <row r="324" ht="15.75">
      <c r="J324" s="217"/>
    </row>
    <row r="325" ht="15.75">
      <c r="J325" s="217"/>
    </row>
    <row r="326" ht="15.75">
      <c r="J326" s="217"/>
    </row>
    <row r="327" ht="15.75">
      <c r="J327" s="217"/>
    </row>
    <row r="328" ht="15.75">
      <c r="J328" s="217"/>
    </row>
    <row r="329" ht="15.75">
      <c r="J329" s="217"/>
    </row>
    <row r="330" ht="15.75">
      <c r="J330" s="217"/>
    </row>
    <row r="331" ht="15.75">
      <c r="J331" s="217"/>
    </row>
    <row r="332" ht="15.75">
      <c r="J332" s="217"/>
    </row>
    <row r="333" ht="15.75">
      <c r="J333" s="217"/>
    </row>
    <row r="334" ht="15.75">
      <c r="J334" s="217"/>
    </row>
    <row r="335" ht="15.75">
      <c r="J335" s="217"/>
    </row>
    <row r="336" ht="15.75">
      <c r="J336" s="217"/>
    </row>
    <row r="337" ht="15.75">
      <c r="J337" s="217"/>
    </row>
    <row r="338" ht="15.75">
      <c r="J338" s="217"/>
    </row>
    <row r="339" ht="15.75">
      <c r="J339" s="217"/>
    </row>
    <row r="340" ht="15.75">
      <c r="J340" s="217"/>
    </row>
    <row r="341" ht="15.75">
      <c r="J341" s="217"/>
    </row>
    <row r="342" ht="15.75">
      <c r="J342" s="217"/>
    </row>
    <row r="343" ht="15.75">
      <c r="J343" s="217"/>
    </row>
    <row r="344" ht="15.75">
      <c r="J344" s="217"/>
    </row>
    <row r="345" ht="15.75">
      <c r="J345" s="217"/>
    </row>
    <row r="346" ht="15.75">
      <c r="J346" s="217"/>
    </row>
    <row r="347" ht="15.75">
      <c r="J347" s="217"/>
    </row>
    <row r="348" ht="15.75">
      <c r="J348" s="217"/>
    </row>
    <row r="349" ht="15.75">
      <c r="J349" s="217"/>
    </row>
    <row r="350" ht="15.75">
      <c r="J350" s="217"/>
    </row>
    <row r="351" ht="15.75">
      <c r="J351" s="217"/>
    </row>
    <row r="352" ht="15.75">
      <c r="J352" s="217"/>
    </row>
    <row r="353" ht="15.75">
      <c r="J353" s="217"/>
    </row>
    <row r="354" ht="15.75">
      <c r="J354" s="217"/>
    </row>
    <row r="355" ht="15.75">
      <c r="J355" s="217"/>
    </row>
    <row r="356" ht="15.75">
      <c r="J356" s="217"/>
    </row>
    <row r="357" ht="15.75">
      <c r="J357" s="217"/>
    </row>
    <row r="358" ht="15.75">
      <c r="J358" s="217"/>
    </row>
    <row r="359" ht="15.75">
      <c r="J359" s="217"/>
    </row>
    <row r="360" ht="15.75">
      <c r="J360" s="217"/>
    </row>
    <row r="361" ht="15.75">
      <c r="J361" s="217"/>
    </row>
    <row r="362" ht="15.75">
      <c r="J362" s="217"/>
    </row>
    <row r="363" ht="15.75">
      <c r="J363" s="217"/>
    </row>
    <row r="364" ht="15.75">
      <c r="J364" s="217"/>
    </row>
    <row r="365" ht="15.75">
      <c r="J365" s="217"/>
    </row>
    <row r="366" ht="15.75">
      <c r="J366" s="217"/>
    </row>
    <row r="367" ht="15.75">
      <c r="J367" s="217"/>
    </row>
    <row r="368" ht="15.75">
      <c r="J368" s="217"/>
    </row>
    <row r="369" ht="15.75">
      <c r="J369" s="217"/>
    </row>
    <row r="370" ht="15.75">
      <c r="J370" s="217"/>
    </row>
    <row r="371" ht="15.75">
      <c r="J371" s="217"/>
    </row>
    <row r="372" ht="15.75">
      <c r="J372" s="217"/>
    </row>
    <row r="373" ht="15.75">
      <c r="J373" s="217"/>
    </row>
    <row r="374" ht="15.75">
      <c r="J374" s="217"/>
    </row>
    <row r="375" ht="15.75">
      <c r="J375" s="217"/>
    </row>
    <row r="376" ht="15.75">
      <c r="J376" s="217"/>
    </row>
    <row r="377" ht="15.75">
      <c r="J377" s="217"/>
    </row>
    <row r="378" ht="15.75">
      <c r="J378" s="217"/>
    </row>
    <row r="379" ht="15.75">
      <c r="J379" s="217"/>
    </row>
    <row r="380" ht="15.75">
      <c r="J380" s="217"/>
    </row>
    <row r="381" ht="15.75">
      <c r="J381" s="217"/>
    </row>
    <row r="382" ht="15.75">
      <c r="J382" s="217"/>
    </row>
    <row r="383" ht="15.75">
      <c r="J383" s="217"/>
    </row>
    <row r="384" ht="15.75">
      <c r="J384" s="217"/>
    </row>
    <row r="385" ht="15.75">
      <c r="J385" s="217"/>
    </row>
    <row r="386" ht="15.75">
      <c r="J386" s="217"/>
    </row>
    <row r="387" ht="15.75">
      <c r="J387" s="217"/>
    </row>
    <row r="388" ht="15.75">
      <c r="J388" s="217"/>
    </row>
    <row r="389" ht="15.75">
      <c r="J389" s="217"/>
    </row>
    <row r="390" ht="15.75">
      <c r="J390" s="217"/>
    </row>
    <row r="391" ht="15.75">
      <c r="J391" s="217"/>
    </row>
    <row r="392" ht="15.75">
      <c r="J392" s="217"/>
    </row>
    <row r="393" ht="15.75">
      <c r="J393" s="217"/>
    </row>
    <row r="394" ht="15.75">
      <c r="J394" s="217"/>
    </row>
    <row r="395" ht="15.75">
      <c r="J395" s="217"/>
    </row>
    <row r="396" ht="15.75">
      <c r="J396" s="217"/>
    </row>
    <row r="397" ht="15.75">
      <c r="J397" s="217"/>
    </row>
    <row r="398" ht="15.75">
      <c r="J398" s="217"/>
    </row>
    <row r="399" ht="15.75">
      <c r="J399" s="217"/>
    </row>
    <row r="400" ht="15.75">
      <c r="J400" s="217"/>
    </row>
    <row r="401" ht="15.75">
      <c r="J401" s="217"/>
    </row>
    <row r="402" ht="15.75">
      <c r="J402" s="217"/>
    </row>
    <row r="403" ht="15.75">
      <c r="J403" s="217"/>
    </row>
    <row r="404" ht="15.75">
      <c r="J404" s="217"/>
    </row>
    <row r="405" ht="15.75">
      <c r="J405" s="217"/>
    </row>
    <row r="406" ht="15.75">
      <c r="J406" s="217"/>
    </row>
    <row r="407" ht="15.75">
      <c r="J407" s="217"/>
    </row>
    <row r="408" ht="15.75">
      <c r="J408" s="217"/>
    </row>
    <row r="409" ht="15.75">
      <c r="J409" s="217"/>
    </row>
    <row r="410" ht="15.75">
      <c r="J410" s="217"/>
    </row>
    <row r="411" ht="15.75">
      <c r="J411" s="217"/>
    </row>
    <row r="412" ht="15.75">
      <c r="J412" s="217"/>
    </row>
    <row r="413" ht="15.75">
      <c r="J413" s="217"/>
    </row>
    <row r="414" ht="15.75">
      <c r="J414" s="217"/>
    </row>
    <row r="415" ht="15.75">
      <c r="J415" s="217"/>
    </row>
    <row r="416" ht="15.75">
      <c r="J416" s="217"/>
    </row>
    <row r="417" ht="15.75">
      <c r="J417" s="217"/>
    </row>
    <row r="418" ht="15.75">
      <c r="J418" s="217"/>
    </row>
    <row r="419" ht="15.75">
      <c r="J419" s="217"/>
    </row>
    <row r="420" ht="15.75">
      <c r="J420" s="217"/>
    </row>
    <row r="421" ht="15.75">
      <c r="J421" s="217"/>
    </row>
    <row r="422" ht="15.75">
      <c r="J422" s="217"/>
    </row>
    <row r="423" ht="15.75">
      <c r="J423" s="217"/>
    </row>
    <row r="424" ht="15.75">
      <c r="J424" s="217"/>
    </row>
    <row r="425" ht="15.75">
      <c r="J425" s="217"/>
    </row>
    <row r="426" ht="15.75">
      <c r="J426" s="217"/>
    </row>
    <row r="427" ht="15.75">
      <c r="J427" s="217"/>
    </row>
    <row r="428" ht="15.75">
      <c r="J428" s="217"/>
    </row>
    <row r="429" ht="15.75">
      <c r="J429" s="217"/>
    </row>
    <row r="430" ht="15.75">
      <c r="J430" s="217"/>
    </row>
    <row r="431" ht="15.75">
      <c r="J431" s="217"/>
    </row>
    <row r="432" ht="15.75">
      <c r="J432" s="217"/>
    </row>
    <row r="433" ht="15.75">
      <c r="J433" s="217"/>
    </row>
    <row r="434" ht="15.75">
      <c r="J434" s="217"/>
    </row>
    <row r="435" ht="15.75">
      <c r="J435" s="217"/>
    </row>
    <row r="436" ht="15.75">
      <c r="J436" s="217"/>
    </row>
    <row r="437" ht="15.75">
      <c r="J437" s="217"/>
    </row>
    <row r="438" ht="15.75">
      <c r="J438" s="217"/>
    </row>
    <row r="439" ht="15.75">
      <c r="J439" s="217"/>
    </row>
    <row r="440" ht="15.75">
      <c r="J440" s="217"/>
    </row>
    <row r="441" ht="15.75">
      <c r="J441" s="217"/>
    </row>
    <row r="442" ht="15.75">
      <c r="J442" s="217"/>
    </row>
    <row r="443" ht="15.75">
      <c r="J443" s="217"/>
    </row>
    <row r="444" ht="15.75">
      <c r="J444" s="217"/>
    </row>
    <row r="445" ht="15.75">
      <c r="J445" s="217"/>
    </row>
    <row r="446" ht="15.75">
      <c r="J446" s="217"/>
    </row>
    <row r="447" ht="15.75">
      <c r="J447" s="217"/>
    </row>
    <row r="448" ht="15.75">
      <c r="J448" s="217"/>
    </row>
    <row r="449" ht="15.75">
      <c r="J449" s="217"/>
    </row>
    <row r="450" ht="15.75">
      <c r="J450" s="217"/>
    </row>
    <row r="451" ht="15.75">
      <c r="J451" s="217"/>
    </row>
    <row r="452" ht="15.75">
      <c r="J452" s="217"/>
    </row>
    <row r="453" ht="15.75">
      <c r="J453" s="217"/>
    </row>
    <row r="454" ht="15.75">
      <c r="J454" s="217"/>
    </row>
    <row r="455" ht="15.75">
      <c r="J455" s="217"/>
    </row>
    <row r="456" ht="15.75">
      <c r="J456" s="217"/>
    </row>
    <row r="457" ht="15.75">
      <c r="J457" s="217"/>
    </row>
    <row r="458" ht="15.75">
      <c r="J458" s="217"/>
    </row>
    <row r="459" ht="15.75">
      <c r="J459" s="217"/>
    </row>
    <row r="460" ht="15.75">
      <c r="J460" s="217"/>
    </row>
    <row r="461" ht="15.75">
      <c r="J461" s="217"/>
    </row>
    <row r="462" ht="15.75">
      <c r="J462" s="217"/>
    </row>
    <row r="463" ht="15.75">
      <c r="J463" s="217"/>
    </row>
    <row r="464" ht="15.75">
      <c r="J464" s="217"/>
    </row>
    <row r="465" ht="15.75">
      <c r="J465" s="217"/>
    </row>
    <row r="466" ht="15.75">
      <c r="J466" s="217"/>
    </row>
    <row r="467" ht="15.75">
      <c r="J467" s="217"/>
    </row>
    <row r="468" ht="15.75">
      <c r="J468" s="217"/>
    </row>
    <row r="469" ht="15.75">
      <c r="J469" s="217"/>
    </row>
    <row r="470" ht="15.75">
      <c r="J470" s="217"/>
    </row>
    <row r="471" ht="15.75">
      <c r="J471" s="217"/>
    </row>
    <row r="472" ht="15.75">
      <c r="J472" s="217"/>
    </row>
    <row r="473" ht="15.75">
      <c r="J473" s="217"/>
    </row>
    <row r="474" ht="15.75">
      <c r="J474" s="217"/>
    </row>
    <row r="475" ht="15.75">
      <c r="J475" s="217"/>
    </row>
    <row r="476" ht="15.75">
      <c r="J476" s="217"/>
    </row>
    <row r="477" ht="15.75">
      <c r="J477" s="217"/>
    </row>
    <row r="478" ht="15.75">
      <c r="J478" s="217"/>
    </row>
    <row r="479" ht="15.75">
      <c r="J479" s="217"/>
    </row>
    <row r="480" ht="15.75">
      <c r="J480" s="217"/>
    </row>
    <row r="481" ht="15.75">
      <c r="J481" s="217"/>
    </row>
    <row r="482" ht="15.75">
      <c r="J482" s="217"/>
    </row>
    <row r="483" ht="15.75">
      <c r="J483" s="217"/>
    </row>
    <row r="484" ht="15.75">
      <c r="J484" s="217"/>
    </row>
    <row r="485" ht="15.75">
      <c r="J485" s="217"/>
    </row>
    <row r="486" ht="15.75">
      <c r="J486" s="217"/>
    </row>
    <row r="487" ht="15.75">
      <c r="J487" s="217"/>
    </row>
    <row r="488" ht="15.75">
      <c r="J488" s="217"/>
    </row>
    <row r="489" ht="15.75">
      <c r="J489" s="217"/>
    </row>
    <row r="490" ht="15.75">
      <c r="J490" s="217"/>
    </row>
    <row r="491" ht="15.75">
      <c r="J491" s="217"/>
    </row>
    <row r="492" ht="15.75">
      <c r="J492" s="217"/>
    </row>
    <row r="493" ht="15.75">
      <c r="J493" s="217"/>
    </row>
    <row r="494" ht="15.75">
      <c r="J494" s="217"/>
    </row>
    <row r="495" ht="15.75">
      <c r="J495" s="217"/>
    </row>
    <row r="496" ht="15.75">
      <c r="J496" s="217"/>
    </row>
    <row r="497" ht="15.75">
      <c r="J497" s="217"/>
    </row>
    <row r="498" ht="15.75">
      <c r="J498" s="217"/>
    </row>
    <row r="499" ht="15.75">
      <c r="J499" s="217"/>
    </row>
    <row r="500" ht="15.75">
      <c r="J500" s="217"/>
    </row>
    <row r="501" ht="15.75">
      <c r="J501" s="217"/>
    </row>
    <row r="502" ht="15.75">
      <c r="J502" s="217"/>
    </row>
    <row r="503" ht="15.75">
      <c r="J503" s="217"/>
    </row>
    <row r="504" ht="15.75">
      <c r="J504" s="217"/>
    </row>
    <row r="505" ht="15.75">
      <c r="J505" s="217"/>
    </row>
    <row r="506" ht="15.75">
      <c r="J506" s="217"/>
    </row>
    <row r="507" ht="15.75">
      <c r="J507" s="217"/>
    </row>
    <row r="508" ht="15.75">
      <c r="J508" s="217"/>
    </row>
    <row r="509" ht="15.75">
      <c r="J509" s="217"/>
    </row>
    <row r="510" ht="15.75">
      <c r="J510" s="217"/>
    </row>
    <row r="511" ht="15.75">
      <c r="J511" s="217"/>
    </row>
    <row r="512" ht="15.75">
      <c r="J512" s="217"/>
    </row>
    <row r="513" ht="15.75">
      <c r="J513" s="217"/>
    </row>
    <row r="514" ht="15.75">
      <c r="J514" s="217"/>
    </row>
    <row r="515" ht="15.75">
      <c r="J515" s="217"/>
    </row>
    <row r="516" ht="15.75">
      <c r="J516" s="217"/>
    </row>
    <row r="517" ht="15.75">
      <c r="J517" s="217"/>
    </row>
    <row r="518" ht="15.75">
      <c r="J518" s="217"/>
    </row>
    <row r="519" ht="15.75">
      <c r="J519" s="217"/>
    </row>
    <row r="520" ht="15.75">
      <c r="J520" s="217"/>
    </row>
    <row r="521" ht="15.75">
      <c r="J521" s="217"/>
    </row>
    <row r="522" ht="15.75">
      <c r="J522" s="217"/>
    </row>
    <row r="523" ht="15.75">
      <c r="J523" s="217"/>
    </row>
    <row r="524" ht="15.75">
      <c r="J524" s="217"/>
    </row>
    <row r="525" ht="15.75">
      <c r="J525" s="217"/>
    </row>
    <row r="526" ht="15.75">
      <c r="J526" s="217"/>
    </row>
    <row r="527" ht="15.75">
      <c r="J527" s="217"/>
    </row>
    <row r="528" ht="15.75">
      <c r="J528" s="217"/>
    </row>
    <row r="529" ht="15.75">
      <c r="J529" s="217"/>
    </row>
    <row r="530" ht="15.75">
      <c r="J530" s="217"/>
    </row>
    <row r="531" ht="15.75">
      <c r="J531" s="217"/>
    </row>
    <row r="532" ht="15.75">
      <c r="J532" s="217"/>
    </row>
    <row r="533" ht="15.75">
      <c r="J533" s="217"/>
    </row>
    <row r="534" ht="15.75">
      <c r="J534" s="217"/>
    </row>
    <row r="535" ht="15.75">
      <c r="J535" s="217"/>
    </row>
    <row r="536" ht="15.75">
      <c r="J536" s="217"/>
    </row>
    <row r="537" ht="15.75">
      <c r="J537" s="217"/>
    </row>
    <row r="538" ht="15.75">
      <c r="J538" s="217"/>
    </row>
    <row r="539" ht="15.75">
      <c r="J539" s="217"/>
    </row>
    <row r="540" ht="15.75">
      <c r="J540" s="217"/>
    </row>
    <row r="541" ht="15.75">
      <c r="J541" s="217"/>
    </row>
    <row r="542" ht="15.75">
      <c r="J542" s="217"/>
    </row>
    <row r="543" ht="15.75">
      <c r="J543" s="217"/>
    </row>
    <row r="544" ht="15.75">
      <c r="J544" s="217"/>
    </row>
    <row r="545" ht="15.75">
      <c r="J545" s="217"/>
    </row>
    <row r="546" ht="15.75">
      <c r="J546" s="217"/>
    </row>
    <row r="547" ht="15.75">
      <c r="J547" s="217"/>
    </row>
    <row r="548" ht="15.75">
      <c r="J548" s="217"/>
    </row>
    <row r="549" ht="15.75">
      <c r="J549" s="217"/>
    </row>
    <row r="550" ht="15.75">
      <c r="J550" s="217"/>
    </row>
    <row r="551" ht="15.75">
      <c r="J551" s="217"/>
    </row>
    <row r="552" ht="15.75">
      <c r="J552" s="217"/>
    </row>
    <row r="553" ht="15.75">
      <c r="J553" s="217"/>
    </row>
    <row r="554" ht="15.75">
      <c r="J554" s="217"/>
    </row>
    <row r="555" ht="15.75">
      <c r="J555" s="217"/>
    </row>
    <row r="556" ht="15.75">
      <c r="J556" s="217"/>
    </row>
    <row r="557" ht="15.75">
      <c r="J557" s="217"/>
    </row>
    <row r="558" ht="15.75">
      <c r="J558" s="217"/>
    </row>
    <row r="559" ht="15.75">
      <c r="J559" s="217"/>
    </row>
    <row r="560" ht="15.75">
      <c r="J560" s="217"/>
    </row>
    <row r="561" ht="15.75">
      <c r="J561" s="217"/>
    </row>
    <row r="562" ht="15.75">
      <c r="J562" s="217"/>
    </row>
    <row r="563" ht="15.75">
      <c r="J563" s="217"/>
    </row>
    <row r="564" ht="15.75">
      <c r="J564" s="217"/>
    </row>
    <row r="565" ht="15.75">
      <c r="J565" s="217"/>
    </row>
    <row r="566" ht="15.75">
      <c r="J566" s="217"/>
    </row>
    <row r="567" ht="15.75">
      <c r="J567" s="217"/>
    </row>
    <row r="568" ht="15.75">
      <c r="J568" s="217"/>
    </row>
    <row r="569" ht="15.75">
      <c r="J569" s="217"/>
    </row>
    <row r="570" ht="15.75">
      <c r="J570" s="217"/>
    </row>
    <row r="571" ht="15.75">
      <c r="J571" s="217"/>
    </row>
    <row r="572" ht="15.75">
      <c r="J572" s="217"/>
    </row>
    <row r="573" ht="15.75">
      <c r="J573" s="217"/>
    </row>
    <row r="574" ht="15.75">
      <c r="J574" s="217"/>
    </row>
    <row r="575" ht="15.75">
      <c r="J575" s="217"/>
    </row>
    <row r="576" ht="15.75">
      <c r="J576" s="217"/>
    </row>
    <row r="577" ht="15.75">
      <c r="J577" s="217"/>
    </row>
    <row r="578" ht="15.75">
      <c r="J578" s="217"/>
    </row>
    <row r="579" ht="15.75">
      <c r="J579" s="217"/>
    </row>
    <row r="580" ht="15.75">
      <c r="J580" s="217"/>
    </row>
    <row r="581" ht="15.75">
      <c r="J581" s="217"/>
    </row>
    <row r="582" ht="15.75">
      <c r="J582" s="217"/>
    </row>
    <row r="583" ht="15.75">
      <c r="J583" s="217"/>
    </row>
    <row r="584" ht="15.75">
      <c r="J584" s="217"/>
    </row>
    <row r="585" ht="15.75">
      <c r="J585" s="217"/>
    </row>
    <row r="586" ht="15.75">
      <c r="J586" s="217"/>
    </row>
    <row r="587" ht="15.75">
      <c r="J587" s="217"/>
    </row>
    <row r="588" ht="15.75">
      <c r="J588" s="217"/>
    </row>
    <row r="589" ht="15.75">
      <c r="J589" s="217"/>
    </row>
    <row r="590" ht="15.75">
      <c r="J590" s="217"/>
    </row>
    <row r="591" ht="15.75">
      <c r="J591" s="217"/>
    </row>
    <row r="592" ht="15.75">
      <c r="J592" s="217"/>
    </row>
    <row r="593" ht="15.75">
      <c r="J593" s="217"/>
    </row>
    <row r="594" ht="15.75">
      <c r="J594" s="217"/>
    </row>
    <row r="595" ht="15.75">
      <c r="J595" s="217"/>
    </row>
    <row r="596" ht="15.75">
      <c r="J596" s="217"/>
    </row>
    <row r="597" ht="15.75">
      <c r="J597" s="217"/>
    </row>
    <row r="598" ht="15.75">
      <c r="J598" s="217"/>
    </row>
    <row r="599" ht="15.75">
      <c r="J599" s="217"/>
    </row>
    <row r="600" ht="15.75">
      <c r="J600" s="217"/>
    </row>
    <row r="601" ht="15.75">
      <c r="J601" s="217"/>
    </row>
    <row r="602" ht="15.75">
      <c r="J602" s="217"/>
    </row>
    <row r="603" ht="15.75">
      <c r="J603" s="217"/>
    </row>
    <row r="604" ht="15.75">
      <c r="J604" s="217"/>
    </row>
    <row r="605" ht="15.75">
      <c r="J605" s="217"/>
    </row>
    <row r="606" ht="15.75">
      <c r="J606" s="217"/>
    </row>
    <row r="607" ht="15.75">
      <c r="J607" s="217"/>
    </row>
    <row r="608" ht="15.75">
      <c r="J608" s="217"/>
    </row>
    <row r="609" ht="15.75">
      <c r="J609" s="217"/>
    </row>
    <row r="610" ht="15.75">
      <c r="J610" s="217"/>
    </row>
    <row r="611" ht="15.75">
      <c r="J611" s="217"/>
    </row>
    <row r="612" ht="15.75">
      <c r="J612" s="217"/>
    </row>
    <row r="613" ht="15.75">
      <c r="J613" s="217"/>
    </row>
    <row r="614" ht="15.75">
      <c r="J614" s="217"/>
    </row>
    <row r="615" ht="15.75">
      <c r="J615" s="217"/>
    </row>
    <row r="616" ht="15.75">
      <c r="J616" s="217"/>
    </row>
    <row r="617" ht="15.75">
      <c r="J617" s="217"/>
    </row>
    <row r="618" ht="15.75">
      <c r="J618" s="217"/>
    </row>
    <row r="619" ht="15.75">
      <c r="J619" s="217"/>
    </row>
    <row r="620" ht="15.75">
      <c r="J620" s="217"/>
    </row>
    <row r="621" ht="15.75">
      <c r="J621" s="217"/>
    </row>
    <row r="622" ht="15.75">
      <c r="J622" s="217"/>
    </row>
    <row r="623" ht="15.75">
      <c r="J623" s="217"/>
    </row>
    <row r="624" ht="15.75">
      <c r="J624" s="217"/>
    </row>
    <row r="625" ht="15.75">
      <c r="J625" s="217"/>
    </row>
    <row r="626" ht="15.75">
      <c r="J626" s="217"/>
    </row>
    <row r="627" ht="15.75">
      <c r="J627" s="217"/>
    </row>
    <row r="628" ht="15.75">
      <c r="J628" s="217"/>
    </row>
    <row r="629" ht="15.75">
      <c r="J629" s="217"/>
    </row>
    <row r="630" ht="15.75">
      <c r="J630" s="217"/>
    </row>
    <row r="631" ht="15.75">
      <c r="J631" s="217"/>
    </row>
    <row r="632" ht="15.75">
      <c r="J632" s="217"/>
    </row>
    <row r="633" ht="15.75">
      <c r="J633" s="217"/>
    </row>
    <row r="634" ht="15.75">
      <c r="J634" s="217"/>
    </row>
    <row r="635" ht="15.75">
      <c r="J635" s="217"/>
    </row>
    <row r="636" ht="15.75">
      <c r="J636" s="217"/>
    </row>
    <row r="637" ht="15.75">
      <c r="J637" s="217"/>
    </row>
    <row r="638" ht="15.75">
      <c r="J638" s="217"/>
    </row>
    <row r="639" ht="15.75">
      <c r="J639" s="217"/>
    </row>
    <row r="640" ht="15.75">
      <c r="J640" s="217"/>
    </row>
    <row r="641" ht="15.75">
      <c r="J641" s="217"/>
    </row>
    <row r="642" ht="15.75">
      <c r="J642" s="217"/>
    </row>
    <row r="643" ht="15.75">
      <c r="J643" s="217"/>
    </row>
    <row r="644" ht="15.75">
      <c r="J644" s="217"/>
    </row>
    <row r="645" ht="15.75">
      <c r="J645" s="217"/>
    </row>
    <row r="646" ht="15.75">
      <c r="J646" s="217"/>
    </row>
    <row r="647" ht="15.75">
      <c r="J647" s="217"/>
    </row>
    <row r="648" ht="15.75">
      <c r="J648" s="217"/>
    </row>
    <row r="649" ht="15.75">
      <c r="J649" s="217"/>
    </row>
    <row r="650" ht="15.75">
      <c r="J650" s="217"/>
    </row>
    <row r="651" ht="15.75">
      <c r="J651" s="217"/>
    </row>
    <row r="652" ht="15.75">
      <c r="J652" s="217"/>
    </row>
    <row r="653" ht="15.75">
      <c r="J653" s="217"/>
    </row>
    <row r="654" ht="15.75">
      <c r="J654" s="217"/>
    </row>
    <row r="655" ht="15.75">
      <c r="J655" s="217"/>
    </row>
    <row r="656" ht="15.75">
      <c r="J656" s="217"/>
    </row>
    <row r="657" ht="15.75">
      <c r="J657" s="217"/>
    </row>
    <row r="658" ht="15.75">
      <c r="J658" s="217"/>
    </row>
    <row r="659" ht="15.75">
      <c r="J659" s="217"/>
    </row>
    <row r="660" ht="15.75">
      <c r="J660" s="217"/>
    </row>
    <row r="661" ht="15.75">
      <c r="J661" s="217"/>
    </row>
    <row r="662" ht="15.75">
      <c r="J662" s="217"/>
    </row>
    <row r="663" ht="15.75">
      <c r="J663" s="217"/>
    </row>
    <row r="664" ht="15.75">
      <c r="J664" s="217"/>
    </row>
    <row r="665" ht="15.75">
      <c r="J665" s="217"/>
    </row>
    <row r="666" ht="15.75">
      <c r="J666" s="217"/>
    </row>
    <row r="667" ht="15.75">
      <c r="J667" s="217"/>
    </row>
    <row r="668" ht="15.75">
      <c r="J668" s="217"/>
    </row>
    <row r="669" ht="15.75">
      <c r="J669" s="217"/>
    </row>
    <row r="670" ht="15.75">
      <c r="J670" s="217"/>
    </row>
    <row r="671" ht="15.75">
      <c r="J671" s="217"/>
    </row>
    <row r="672" ht="15.75">
      <c r="J672" s="217"/>
    </row>
    <row r="673" ht="15.75">
      <c r="J673" s="217"/>
    </row>
    <row r="674" ht="15.75">
      <c r="J674" s="217"/>
    </row>
    <row r="675" ht="15.75">
      <c r="J675" s="217"/>
    </row>
    <row r="676" ht="15.75">
      <c r="J676" s="217"/>
    </row>
    <row r="677" ht="15.75">
      <c r="J677" s="217"/>
    </row>
    <row r="678" ht="15.75">
      <c r="J678" s="217"/>
    </row>
    <row r="679" ht="15.75">
      <c r="J679" s="217"/>
    </row>
    <row r="680" ht="15.75">
      <c r="J680" s="217"/>
    </row>
    <row r="681" ht="15.75">
      <c r="J681" s="217"/>
    </row>
    <row r="682" ht="15.75">
      <c r="J682" s="217"/>
    </row>
    <row r="683" ht="15.75">
      <c r="J683" s="217"/>
    </row>
    <row r="684" ht="15.75">
      <c r="J684" s="217"/>
    </row>
    <row r="685" ht="15.75">
      <c r="J685" s="217"/>
    </row>
    <row r="686" ht="15.75">
      <c r="J686" s="217"/>
    </row>
    <row r="687" ht="15.75">
      <c r="J687" s="217"/>
    </row>
    <row r="688" ht="15.75">
      <c r="J688" s="217"/>
    </row>
    <row r="689" ht="15.75">
      <c r="J689" s="217"/>
    </row>
    <row r="690" ht="15.75">
      <c r="J690" s="217"/>
    </row>
    <row r="691" ht="15.75">
      <c r="J691" s="217"/>
    </row>
    <row r="692" ht="15.75">
      <c r="J692" s="217"/>
    </row>
    <row r="693" ht="15.75">
      <c r="J693" s="217"/>
    </row>
    <row r="694" ht="15.75">
      <c r="J694" s="217"/>
    </row>
    <row r="695" ht="15.75">
      <c r="J695" s="217"/>
    </row>
    <row r="696" ht="15.75">
      <c r="J696" s="217"/>
    </row>
    <row r="697" ht="15.75">
      <c r="J697" s="217"/>
    </row>
    <row r="698" ht="15.75">
      <c r="J698" s="217"/>
    </row>
    <row r="699" ht="15.75">
      <c r="J699" s="217"/>
    </row>
    <row r="700" ht="15.75">
      <c r="J700" s="217"/>
    </row>
    <row r="701" ht="15.75">
      <c r="J701" s="217"/>
    </row>
    <row r="702" ht="15.75">
      <c r="J702" s="217"/>
    </row>
    <row r="703" ht="15.75">
      <c r="J703" s="217"/>
    </row>
    <row r="704" ht="15.75">
      <c r="J704" s="217"/>
    </row>
    <row r="705" ht="15.75">
      <c r="J705" s="217"/>
    </row>
    <row r="706" ht="15.75">
      <c r="J706" s="217"/>
    </row>
    <row r="707" ht="15.75">
      <c r="J707" s="217"/>
    </row>
    <row r="708" ht="15.75">
      <c r="J708" s="217"/>
    </row>
    <row r="709" ht="15.75">
      <c r="J709" s="217"/>
    </row>
    <row r="710" ht="15.75">
      <c r="J710" s="217"/>
    </row>
    <row r="711" ht="15.75">
      <c r="J711" s="217"/>
    </row>
    <row r="712" ht="15.75">
      <c r="J712" s="217"/>
    </row>
    <row r="713" ht="15.75">
      <c r="J713" s="217"/>
    </row>
    <row r="714" ht="15.75">
      <c r="J714" s="217"/>
    </row>
    <row r="715" ht="15.75">
      <c r="J715" s="217"/>
    </row>
    <row r="716" ht="15.75">
      <c r="J716" s="217"/>
    </row>
    <row r="717" ht="15.75">
      <c r="J717" s="217"/>
    </row>
    <row r="718" ht="15.75">
      <c r="J718" s="217"/>
    </row>
    <row r="719" ht="15.75">
      <c r="J719" s="217"/>
    </row>
    <row r="720" ht="15.75">
      <c r="J720" s="217"/>
    </row>
    <row r="721" ht="15.75">
      <c r="J721" s="217"/>
    </row>
    <row r="722" ht="15.75">
      <c r="J722" s="217"/>
    </row>
    <row r="723" ht="15.75">
      <c r="J723" s="217"/>
    </row>
    <row r="724" ht="15.75">
      <c r="J724" s="217"/>
    </row>
    <row r="725" ht="15.75">
      <c r="J725" s="217"/>
    </row>
    <row r="726" ht="15.75">
      <c r="J726" s="217"/>
    </row>
    <row r="727" ht="15.75">
      <c r="J727" s="217"/>
    </row>
    <row r="728" ht="15.75">
      <c r="J728" s="217"/>
    </row>
    <row r="729" ht="15.75">
      <c r="J729" s="217"/>
    </row>
    <row r="730" ht="15.75">
      <c r="J730" s="217"/>
    </row>
    <row r="731" ht="15.75">
      <c r="J731" s="217"/>
    </row>
    <row r="732" ht="15.75">
      <c r="J732" s="217"/>
    </row>
    <row r="733" ht="15.75">
      <c r="J733" s="217"/>
    </row>
    <row r="734" ht="15.75">
      <c r="J734" s="217"/>
    </row>
    <row r="735" ht="15.75">
      <c r="J735" s="217"/>
    </row>
    <row r="736" ht="15.75">
      <c r="J736" s="217"/>
    </row>
    <row r="737" ht="15.75">
      <c r="J737" s="217"/>
    </row>
    <row r="738" ht="15.75">
      <c r="J738" s="217"/>
    </row>
    <row r="739" ht="15.75">
      <c r="J739" s="217"/>
    </row>
    <row r="740" ht="15.75">
      <c r="J740" s="217"/>
    </row>
    <row r="741" ht="15.75">
      <c r="J741" s="217"/>
    </row>
    <row r="742" ht="15.75">
      <c r="J742" s="217"/>
    </row>
    <row r="743" ht="15.75">
      <c r="J743" s="217"/>
    </row>
    <row r="744" ht="15.75">
      <c r="J744" s="217"/>
    </row>
    <row r="745" ht="15.75">
      <c r="J745" s="217"/>
    </row>
    <row r="746" ht="15.75">
      <c r="J746" s="217"/>
    </row>
    <row r="747" ht="15.75">
      <c r="J747" s="217"/>
    </row>
    <row r="748" ht="15.75">
      <c r="J748" s="217"/>
    </row>
    <row r="749" ht="15.75">
      <c r="J749" s="217"/>
    </row>
    <row r="750" ht="15.75">
      <c r="J750" s="217"/>
    </row>
    <row r="751" ht="15.75">
      <c r="J751" s="217"/>
    </row>
    <row r="752" ht="15.75">
      <c r="J752" s="217"/>
    </row>
    <row r="753" ht="15.75">
      <c r="J753" s="217"/>
    </row>
    <row r="754" ht="15.75">
      <c r="J754" s="217"/>
    </row>
    <row r="755" ht="15.75">
      <c r="J755" s="217"/>
    </row>
    <row r="756" ht="15.75">
      <c r="J756" s="217"/>
    </row>
    <row r="757" ht="15.75">
      <c r="J757" s="217"/>
    </row>
    <row r="758" ht="15.75">
      <c r="J758" s="217"/>
    </row>
    <row r="759" ht="15.75">
      <c r="J759" s="217"/>
    </row>
    <row r="760" ht="15.75">
      <c r="J760" s="217"/>
    </row>
    <row r="761" ht="15.75">
      <c r="J761" s="217"/>
    </row>
    <row r="762" ht="15.75">
      <c r="J762" s="217"/>
    </row>
    <row r="763" ht="15.75">
      <c r="J763" s="217"/>
    </row>
    <row r="764" ht="15.75">
      <c r="J764" s="217"/>
    </row>
    <row r="765" ht="15.75">
      <c r="J765" s="217"/>
    </row>
    <row r="766" ht="15.75">
      <c r="J766" s="217"/>
    </row>
    <row r="767" ht="15.75">
      <c r="J767" s="217"/>
    </row>
    <row r="768" ht="15.75">
      <c r="J768" s="217"/>
    </row>
    <row r="769" ht="15.75">
      <c r="J769" s="217"/>
    </row>
    <row r="770" ht="15.75">
      <c r="J770" s="217"/>
    </row>
    <row r="771" ht="15.75">
      <c r="J771" s="217"/>
    </row>
    <row r="772" ht="15.75">
      <c r="J772" s="217"/>
    </row>
    <row r="773" ht="15.75">
      <c r="J773" s="217"/>
    </row>
    <row r="774" ht="15.75">
      <c r="J774" s="217"/>
    </row>
    <row r="775" ht="15.75">
      <c r="J775" s="217"/>
    </row>
    <row r="776" ht="15.75">
      <c r="J776" s="217"/>
    </row>
    <row r="777" ht="15.75">
      <c r="J777" s="217"/>
    </row>
    <row r="778" ht="15.75">
      <c r="J778" s="217"/>
    </row>
    <row r="779" ht="15.75">
      <c r="J779" s="217"/>
    </row>
    <row r="780" ht="15.75">
      <c r="J780" s="217"/>
    </row>
    <row r="781" ht="15.75">
      <c r="J781" s="217"/>
    </row>
    <row r="782" ht="15.75">
      <c r="J782" s="217"/>
    </row>
    <row r="783" ht="15.75">
      <c r="J783" s="217"/>
    </row>
    <row r="784" ht="15.75">
      <c r="J784" s="217"/>
    </row>
    <row r="785" ht="15.75">
      <c r="J785" s="217"/>
    </row>
    <row r="786" ht="15.75">
      <c r="J786" s="217"/>
    </row>
    <row r="787" ht="15.75">
      <c r="J787" s="217"/>
    </row>
    <row r="788" ht="15.75">
      <c r="J788" s="217"/>
    </row>
    <row r="789" ht="15.75">
      <c r="J789" s="217"/>
    </row>
    <row r="790" ht="15.75">
      <c r="J790" s="217"/>
    </row>
    <row r="791" ht="15.75">
      <c r="J791" s="217"/>
    </row>
    <row r="792" ht="15.75">
      <c r="J792" s="217"/>
    </row>
    <row r="793" ht="15.75">
      <c r="J793" s="217"/>
    </row>
    <row r="794" ht="15.75">
      <c r="J794" s="217"/>
    </row>
    <row r="795" ht="15.75">
      <c r="J795" s="217"/>
    </row>
    <row r="796" ht="15.75">
      <c r="J796" s="217"/>
    </row>
    <row r="797" ht="15.75">
      <c r="J797" s="217"/>
    </row>
    <row r="798" ht="15.75">
      <c r="J798" s="217"/>
    </row>
    <row r="799" ht="15.75">
      <c r="J799" s="217"/>
    </row>
    <row r="800" ht="15.75">
      <c r="J800" s="217"/>
    </row>
    <row r="801" ht="15.75">
      <c r="J801" s="217"/>
    </row>
    <row r="802" ht="15.75">
      <c r="J802" s="217"/>
    </row>
    <row r="803" ht="15.75">
      <c r="J803" s="217"/>
    </row>
    <row r="804" ht="15.75">
      <c r="J804" s="217"/>
    </row>
    <row r="805" ht="15.75">
      <c r="J805" s="217"/>
    </row>
    <row r="806" ht="15.75">
      <c r="J806" s="217"/>
    </row>
    <row r="807" ht="15.75">
      <c r="J807" s="217"/>
    </row>
    <row r="808" ht="15.75">
      <c r="J808" s="217"/>
    </row>
    <row r="809" ht="15.75">
      <c r="J809" s="217"/>
    </row>
    <row r="810" ht="15.75">
      <c r="J810" s="217"/>
    </row>
    <row r="811" ht="15.75">
      <c r="J811" s="217"/>
    </row>
    <row r="812" ht="15.75">
      <c r="J812" s="217"/>
    </row>
    <row r="813" ht="15.75">
      <c r="J813" s="217"/>
    </row>
    <row r="814" ht="15.75">
      <c r="J814" s="217"/>
    </row>
    <row r="815" ht="15.75">
      <c r="J815" s="217"/>
    </row>
    <row r="816" ht="15.75">
      <c r="J816" s="217"/>
    </row>
    <row r="817" ht="15.75">
      <c r="J817" s="217"/>
    </row>
    <row r="818" ht="15.75">
      <c r="J818" s="217"/>
    </row>
    <row r="819" ht="15.75">
      <c r="J819" s="217"/>
    </row>
    <row r="820" ht="15.75">
      <c r="J820" s="217"/>
    </row>
    <row r="821" ht="15.75">
      <c r="J821" s="217"/>
    </row>
    <row r="822" ht="15.75">
      <c r="J822" s="217"/>
    </row>
    <row r="823" ht="15.75">
      <c r="J823" s="217"/>
    </row>
    <row r="824" ht="15.75">
      <c r="J824" s="217"/>
    </row>
    <row r="825" ht="15.75">
      <c r="J825" s="217"/>
    </row>
    <row r="826" ht="15.75">
      <c r="J826" s="217"/>
    </row>
    <row r="827" ht="15.75">
      <c r="J827" s="217"/>
    </row>
    <row r="828" ht="15.75">
      <c r="J828" s="217"/>
    </row>
    <row r="829" ht="15.75">
      <c r="J829" s="217"/>
    </row>
    <row r="830" ht="15.75">
      <c r="J830" s="217"/>
    </row>
    <row r="831" ht="15.75">
      <c r="J831" s="217"/>
    </row>
    <row r="832" ht="15.75">
      <c r="J832" s="217"/>
    </row>
    <row r="833" ht="15.75">
      <c r="J833" s="217"/>
    </row>
    <row r="834" ht="15.75">
      <c r="J834" s="217"/>
    </row>
    <row r="835" ht="15.75">
      <c r="J835" s="217"/>
    </row>
    <row r="836" ht="15.75">
      <c r="J836" s="217"/>
    </row>
    <row r="837" ht="15.75">
      <c r="J837" s="217"/>
    </row>
    <row r="838" ht="15.75">
      <c r="J838" s="217"/>
    </row>
    <row r="839" ht="15.75">
      <c r="J839" s="217"/>
    </row>
    <row r="840" ht="15.75">
      <c r="J840" s="217"/>
    </row>
    <row r="841" ht="15.75">
      <c r="J841" s="217"/>
    </row>
    <row r="842" ht="15.75">
      <c r="J842" s="217"/>
    </row>
    <row r="843" ht="15.75">
      <c r="J843" s="217"/>
    </row>
    <row r="844" ht="15.75">
      <c r="J844" s="217"/>
    </row>
    <row r="845" ht="15.75">
      <c r="J845" s="217"/>
    </row>
    <row r="846" ht="15.75">
      <c r="J846" s="217"/>
    </row>
    <row r="847" ht="15.75">
      <c r="J847" s="217"/>
    </row>
    <row r="848" ht="15.75">
      <c r="J848" s="217"/>
    </row>
    <row r="849" ht="15.75">
      <c r="J849" s="217"/>
    </row>
    <row r="850" ht="15.75">
      <c r="J850" s="217"/>
    </row>
    <row r="851" ht="15.75">
      <c r="J851" s="217"/>
    </row>
    <row r="852" ht="15.75">
      <c r="J852" s="217"/>
    </row>
    <row r="853" ht="15.75">
      <c r="J853" s="217"/>
    </row>
    <row r="854" ht="15.75">
      <c r="J854" s="217"/>
    </row>
    <row r="855" ht="15.75">
      <c r="J855" s="217"/>
    </row>
    <row r="856" ht="15.75">
      <c r="J856" s="217"/>
    </row>
    <row r="857" ht="15.75">
      <c r="J857" s="217"/>
    </row>
    <row r="858" ht="15.75">
      <c r="J858" s="217"/>
    </row>
    <row r="859" ht="15.75">
      <c r="J859" s="217"/>
    </row>
    <row r="860" ht="15.75">
      <c r="J860" s="217"/>
    </row>
    <row r="861" ht="15.75">
      <c r="J861" s="217"/>
    </row>
    <row r="862" ht="15.75">
      <c r="J862" s="217"/>
    </row>
    <row r="863" ht="15.75">
      <c r="J863" s="217"/>
    </row>
    <row r="864" ht="15.75">
      <c r="J864" s="217"/>
    </row>
    <row r="865" ht="15.75">
      <c r="J865" s="217"/>
    </row>
    <row r="866" ht="15.75">
      <c r="J866" s="217"/>
    </row>
    <row r="867" ht="15.75">
      <c r="J867" s="217"/>
    </row>
    <row r="868" ht="15.75">
      <c r="J868" s="217"/>
    </row>
    <row r="869" ht="15.75">
      <c r="J869" s="217"/>
    </row>
    <row r="870" ht="15.75">
      <c r="J870" s="217"/>
    </row>
    <row r="871" ht="15.75">
      <c r="J871" s="217"/>
    </row>
    <row r="872" ht="15.75">
      <c r="J872" s="217"/>
    </row>
    <row r="873" ht="15.75">
      <c r="J873" s="217"/>
    </row>
    <row r="874" ht="15.75">
      <c r="J874" s="217"/>
    </row>
    <row r="875" ht="15.75">
      <c r="J875" s="217"/>
    </row>
    <row r="876" ht="15.75">
      <c r="J876" s="217"/>
    </row>
    <row r="877" ht="15.75">
      <c r="J877" s="217"/>
    </row>
    <row r="878" ht="15.75">
      <c r="J878" s="217"/>
    </row>
    <row r="879" ht="15.75">
      <c r="J879" s="217"/>
    </row>
    <row r="880" ht="15.75">
      <c r="J880" s="217"/>
    </row>
    <row r="881" ht="15.75">
      <c r="J881" s="217"/>
    </row>
    <row r="882" ht="15.75">
      <c r="J882" s="217"/>
    </row>
    <row r="883" ht="15.75">
      <c r="J883" s="217"/>
    </row>
    <row r="884" ht="15.75">
      <c r="J884" s="217"/>
    </row>
    <row r="885" ht="15.75">
      <c r="J885" s="217"/>
    </row>
    <row r="886" ht="15.75">
      <c r="J886" s="217"/>
    </row>
    <row r="887" ht="15.75">
      <c r="J887" s="217"/>
    </row>
    <row r="888" ht="15.75">
      <c r="J888" s="217"/>
    </row>
    <row r="889" ht="15.75">
      <c r="J889" s="217"/>
    </row>
    <row r="890" ht="15.75">
      <c r="J890" s="217"/>
    </row>
    <row r="891" ht="15.75">
      <c r="J891" s="217"/>
    </row>
    <row r="892" ht="15.75">
      <c r="J892" s="217"/>
    </row>
    <row r="893" ht="15.75">
      <c r="J893" s="217"/>
    </row>
    <row r="894" ht="15.75">
      <c r="J894" s="217"/>
    </row>
    <row r="895" ht="15.75">
      <c r="J895" s="217"/>
    </row>
    <row r="896" ht="15.75">
      <c r="J896" s="217"/>
    </row>
    <row r="897" ht="15.75">
      <c r="J897" s="217"/>
    </row>
    <row r="898" ht="15.75">
      <c r="J898" s="217"/>
    </row>
    <row r="899" ht="15.75">
      <c r="J899" s="217"/>
    </row>
    <row r="900" ht="15.75">
      <c r="J900" s="217"/>
    </row>
    <row r="901" ht="15.75">
      <c r="J901" s="217"/>
    </row>
    <row r="902" ht="15.75">
      <c r="J902" s="217"/>
    </row>
    <row r="903" ht="15.75">
      <c r="J903" s="217"/>
    </row>
    <row r="904" ht="15.75">
      <c r="J904" s="217"/>
    </row>
    <row r="905" ht="15.75">
      <c r="J905" s="217"/>
    </row>
    <row r="906" ht="15.75">
      <c r="J906" s="217"/>
    </row>
    <row r="907" ht="15.75">
      <c r="J907" s="217"/>
    </row>
    <row r="908" ht="15.75">
      <c r="J908" s="217"/>
    </row>
    <row r="909" ht="15.75">
      <c r="J909" s="217"/>
    </row>
    <row r="910" ht="15.75">
      <c r="J910" s="217"/>
    </row>
    <row r="911" ht="15.75">
      <c r="J911" s="217"/>
    </row>
    <row r="912" ht="15.75">
      <c r="J912" s="217"/>
    </row>
    <row r="913" ht="15.75">
      <c r="J913" s="217"/>
    </row>
    <row r="914" ht="15.75">
      <c r="J914" s="217"/>
    </row>
    <row r="915" ht="15.75">
      <c r="J915" s="217"/>
    </row>
    <row r="916" ht="15.75">
      <c r="J916" s="217"/>
    </row>
    <row r="917" ht="15.75">
      <c r="J917" s="217"/>
    </row>
    <row r="918" ht="15.75">
      <c r="J918" s="217"/>
    </row>
    <row r="919" ht="15.75">
      <c r="J919" s="217"/>
    </row>
    <row r="920" ht="15.75">
      <c r="J920" s="217"/>
    </row>
    <row r="921" ht="15.75">
      <c r="J921" s="217"/>
    </row>
    <row r="922" ht="15.75">
      <c r="J922" s="217"/>
    </row>
    <row r="923" ht="15.75">
      <c r="J923" s="217"/>
    </row>
    <row r="924" ht="15.75">
      <c r="J924" s="217"/>
    </row>
    <row r="925" ht="15.75">
      <c r="J925" s="217"/>
    </row>
    <row r="926" ht="15.75">
      <c r="J926" s="217"/>
    </row>
    <row r="927" ht="15.75">
      <c r="J927" s="217"/>
    </row>
    <row r="928" ht="15.75">
      <c r="J928" s="217"/>
    </row>
    <row r="929" ht="15.75">
      <c r="J929" s="217"/>
    </row>
    <row r="930" ht="15.75">
      <c r="J930" s="217"/>
    </row>
    <row r="931" ht="15.75">
      <c r="J931" s="217"/>
    </row>
    <row r="932" ht="15.75">
      <c r="J932" s="217"/>
    </row>
    <row r="933" ht="15.75">
      <c r="J933" s="217"/>
    </row>
    <row r="934" ht="15.75">
      <c r="J934" s="217"/>
    </row>
    <row r="935" ht="15.75">
      <c r="J935" s="217"/>
    </row>
    <row r="936" ht="15.75">
      <c r="J936" s="217"/>
    </row>
    <row r="937" ht="15.75">
      <c r="J937" s="217"/>
    </row>
    <row r="938" ht="15.75">
      <c r="J938" s="217"/>
    </row>
    <row r="939" ht="15.75">
      <c r="J939" s="217"/>
    </row>
    <row r="940" ht="15.75">
      <c r="J940" s="217"/>
    </row>
    <row r="941" ht="15.75">
      <c r="J941" s="217"/>
    </row>
    <row r="942" ht="15.75">
      <c r="J942" s="217"/>
    </row>
    <row r="943" ht="15.75">
      <c r="J943" s="217"/>
    </row>
    <row r="944" ht="15.75">
      <c r="J944" s="217"/>
    </row>
    <row r="945" ht="15.75">
      <c r="J945" s="217"/>
    </row>
    <row r="946" ht="15.75">
      <c r="J946" s="217"/>
    </row>
    <row r="947" ht="15.75">
      <c r="J947" s="217"/>
    </row>
    <row r="948" ht="15.75">
      <c r="J948" s="217"/>
    </row>
    <row r="949" ht="15.75">
      <c r="J949" s="217"/>
    </row>
  </sheetData>
  <sheetProtection/>
  <mergeCells count="2">
    <mergeCell ref="A76:J77"/>
    <mergeCell ref="A80:J82"/>
  </mergeCells>
  <printOptions/>
  <pageMargins left="0.4330708661417323" right="0.2362204724409449" top="0.5118110236220472" bottom="0.5118110236220472" header="0.5118110236220472" footer="0.5118110236220472"/>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Furqan Business Organisation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dc:creator>
  <cp:keywords/>
  <dc:description/>
  <cp:lastModifiedBy>Jasmine Chan Yoke Peng</cp:lastModifiedBy>
  <cp:lastPrinted>2014-05-16T04:17:01Z</cp:lastPrinted>
  <dcterms:created xsi:type="dcterms:W3CDTF">2007-05-21T06:27:17Z</dcterms:created>
  <dcterms:modified xsi:type="dcterms:W3CDTF">2014-05-20T11:14:46Z</dcterms:modified>
  <cp:category/>
  <cp:version/>
  <cp:contentType/>
  <cp:contentStatus/>
</cp:coreProperties>
</file>